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_SVR_2015\share\20-21漆原年度\3.地区研修・協議会\冊子原稿\"/>
    </mc:Choice>
  </mc:AlternateContent>
  <bookViews>
    <workbookView xWindow="0" yWindow="0" windowWidth="22935" windowHeight="9390"/>
  </bookViews>
  <sheets>
    <sheet name="2020-21地区予算案" sheetId="1" r:id="rId1"/>
    <sheet name="地区予算（案）前年対比" sheetId="2" state="hidden" r:id="rId2"/>
    <sheet name="諸岡GE事務所予算" sheetId="3" state="hidden" r:id="rId3"/>
    <sheet name="地区予算会員数積算根拠" sheetId="4" r:id="rId4"/>
    <sheet name="2016-2019実績" sheetId="5" r:id="rId5"/>
  </sheets>
  <definedNames>
    <definedName name="_xlnm._FilterDatabase" localSheetId="2" hidden="1">諸岡GE事務所予算!$L$1:$L$89</definedName>
    <definedName name="_xlnm.Print_Area" localSheetId="0">'2020-21地区予算案'!$A$1:$I$40,'2020-21地区予算案'!$J$41:$S$113,'2020-21地区予算案'!$U$40:$AB$117</definedName>
    <definedName name="_xlnm.Print_Area" localSheetId="2">諸岡GE事務所予算!$H$1:$M$74</definedName>
    <definedName name="_xlnm.Print_Area" localSheetId="1">'地区予算（案）前年対比'!$A$1:$J$85</definedName>
    <definedName name="_xlnm.Print_Area" localSheetId="3">地区予算会員数積算根拠!$A$1:$I$15</definedName>
  </definedNames>
  <calcPr calcId="152511"/>
</workbook>
</file>

<file path=xl/calcChain.xml><?xml version="1.0" encoding="utf-8"?>
<calcChain xmlns="http://schemas.openxmlformats.org/spreadsheetml/2006/main">
  <c r="H77" i="5" l="1"/>
  <c r="G77" i="5"/>
  <c r="F77" i="5"/>
  <c r="E77" i="5"/>
  <c r="D75" i="5"/>
  <c r="F74" i="5"/>
  <c r="F64" i="5"/>
  <c r="F62" i="5"/>
  <c r="F61" i="5"/>
  <c r="H60" i="5"/>
  <c r="G60" i="5"/>
  <c r="F60" i="5"/>
  <c r="F43" i="5" s="1"/>
  <c r="D60" i="5"/>
  <c r="H54" i="5"/>
  <c r="F52" i="5"/>
  <c r="H48" i="5"/>
  <c r="G48" i="5"/>
  <c r="F48" i="5"/>
  <c r="D48" i="5"/>
  <c r="H44" i="5"/>
  <c r="H43" i="5" s="1"/>
  <c r="G44" i="5"/>
  <c r="G43" i="5"/>
  <c r="E43" i="5"/>
  <c r="D43" i="5"/>
  <c r="H40" i="5"/>
  <c r="G40" i="5"/>
  <c r="F40" i="5"/>
  <c r="E40" i="5"/>
  <c r="D40" i="5"/>
  <c r="H37" i="5"/>
  <c r="G37" i="5"/>
  <c r="F37" i="5"/>
  <c r="E37" i="5"/>
  <c r="D37" i="5"/>
  <c r="H34" i="5"/>
  <c r="G34" i="5"/>
  <c r="F34" i="5"/>
  <c r="E34" i="5"/>
  <c r="D34" i="5"/>
  <c r="H31" i="5"/>
  <c r="G31" i="5"/>
  <c r="F31" i="5"/>
  <c r="E31" i="5"/>
  <c r="D31" i="5"/>
  <c r="H4" i="5"/>
  <c r="G4" i="5"/>
  <c r="F4" i="5"/>
  <c r="E4" i="5"/>
  <c r="D4" i="5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E6" i="4"/>
  <c r="X61" i="3"/>
  <c r="X59" i="3"/>
  <c r="T59" i="3"/>
  <c r="AA57" i="3"/>
  <c r="AA59" i="3" s="1"/>
  <c r="Z57" i="3"/>
  <c r="Z59" i="3" s="1"/>
  <c r="Y57" i="3"/>
  <c r="Y59" i="3" s="1"/>
  <c r="W57" i="3"/>
  <c r="W59" i="3" s="1"/>
  <c r="U57" i="3"/>
  <c r="U59" i="3" s="1"/>
  <c r="T57" i="3"/>
  <c r="S57" i="3"/>
  <c r="S59" i="3" s="1"/>
  <c r="R57" i="3"/>
  <c r="R59" i="3" s="1"/>
  <c r="Q57" i="3"/>
  <c r="Q59" i="3" s="1"/>
  <c r="AA39" i="3"/>
  <c r="Z39" i="3"/>
  <c r="Y39" i="3"/>
  <c r="W39" i="3"/>
  <c r="U39" i="3"/>
  <c r="T39" i="3"/>
  <c r="S39" i="3"/>
  <c r="R39" i="3"/>
  <c r="Q39" i="3"/>
  <c r="B23" i="3"/>
  <c r="D21" i="3" s="1"/>
  <c r="D23" i="3" s="1"/>
  <c r="AA18" i="3"/>
  <c r="Z18" i="3"/>
  <c r="Y18" i="3"/>
  <c r="W18" i="3"/>
  <c r="U18" i="3"/>
  <c r="T18" i="3"/>
  <c r="S18" i="3"/>
  <c r="R18" i="3"/>
  <c r="Q18" i="3"/>
  <c r="D14" i="3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5" i="3"/>
  <c r="D5" i="3"/>
  <c r="R85" i="2"/>
  <c r="R83" i="2"/>
  <c r="R75" i="2"/>
  <c r="R73" i="2"/>
  <c r="N67" i="2"/>
  <c r="O51" i="2" s="1"/>
  <c r="R60" i="2"/>
  <c r="R52" i="2"/>
  <c r="Q51" i="2"/>
  <c r="R48" i="2"/>
  <c r="R47" i="2"/>
  <c r="R46" i="2"/>
  <c r="R45" i="2"/>
  <c r="R44" i="2"/>
  <c r="R43" i="2"/>
  <c r="R42" i="2"/>
  <c r="R41" i="2"/>
  <c r="R40" i="2"/>
  <c r="R39" i="2"/>
  <c r="R38" i="2"/>
  <c r="R36" i="2"/>
  <c r="R35" i="2"/>
  <c r="R33" i="2"/>
  <c r="R32" i="2"/>
  <c r="R31" i="2"/>
  <c r="R30" i="2"/>
  <c r="R29" i="2"/>
  <c r="H29" i="2"/>
  <c r="H31" i="2" s="1"/>
  <c r="R28" i="2"/>
  <c r="I28" i="2"/>
  <c r="R27" i="2"/>
  <c r="I27" i="2"/>
  <c r="R26" i="2"/>
  <c r="I26" i="2"/>
  <c r="R25" i="2"/>
  <c r="R24" i="2"/>
  <c r="I24" i="2"/>
  <c r="Q23" i="2"/>
  <c r="R23" i="2" s="1"/>
  <c r="O23" i="2"/>
  <c r="I23" i="2"/>
  <c r="I22" i="2"/>
  <c r="I21" i="2"/>
  <c r="I20" i="2"/>
  <c r="R19" i="2"/>
  <c r="F19" i="2"/>
  <c r="I19" i="2" s="1"/>
  <c r="R18" i="2"/>
  <c r="R17" i="2"/>
  <c r="Q16" i="2"/>
  <c r="O16" i="2"/>
  <c r="R16" i="2" s="1"/>
  <c r="R11" i="2"/>
  <c r="I11" i="2"/>
  <c r="R10" i="2"/>
  <c r="F10" i="2"/>
  <c r="I10" i="2" s="1"/>
  <c r="R9" i="2"/>
  <c r="F9" i="2"/>
  <c r="I9" i="2" s="1"/>
  <c r="R8" i="2"/>
  <c r="R7" i="2"/>
  <c r="H7" i="2"/>
  <c r="H16" i="2" s="1"/>
  <c r="F7" i="2"/>
  <c r="I7" i="2" s="1"/>
  <c r="R6" i="2"/>
  <c r="I6" i="2"/>
  <c r="R5" i="2"/>
  <c r="O4" i="2"/>
  <c r="AA117" i="1"/>
  <c r="Z116" i="1"/>
  <c r="X116" i="1"/>
  <c r="AA116" i="1" s="1"/>
  <c r="AA114" i="1"/>
  <c r="AA113" i="1"/>
  <c r="Q110" i="1"/>
  <c r="AA107" i="1"/>
  <c r="AA106" i="1"/>
  <c r="M104" i="1"/>
  <c r="R104" i="1" s="1"/>
  <c r="W100" i="1"/>
  <c r="AA100" i="1" s="1"/>
  <c r="Q98" i="1"/>
  <c r="AA96" i="1"/>
  <c r="W90" i="1"/>
  <c r="AA90" i="1" s="1"/>
  <c r="Z85" i="1"/>
  <c r="AA83" i="1"/>
  <c r="X82" i="1"/>
  <c r="O65" i="1" s="1"/>
  <c r="R65" i="1" s="1"/>
  <c r="AA80" i="1"/>
  <c r="Z79" i="1"/>
  <c r="X79" i="1"/>
  <c r="AA79" i="1" s="1"/>
  <c r="AA77" i="1"/>
  <c r="Z76" i="1"/>
  <c r="X76" i="1"/>
  <c r="AA76" i="1" s="1"/>
  <c r="Z73" i="1"/>
  <c r="Z70" i="1"/>
  <c r="Q70" i="1"/>
  <c r="AA68" i="1"/>
  <c r="AA67" i="1"/>
  <c r="R67" i="1"/>
  <c r="O67" i="1"/>
  <c r="AA66" i="1"/>
  <c r="AA65" i="1"/>
  <c r="AA64" i="1"/>
  <c r="AA63" i="1"/>
  <c r="R63" i="1"/>
  <c r="AA62" i="1"/>
  <c r="AA61" i="1"/>
  <c r="AA60" i="1"/>
  <c r="AA59" i="1"/>
  <c r="AA58" i="1"/>
  <c r="AA57" i="1"/>
  <c r="AA56" i="1"/>
  <c r="AA55" i="1"/>
  <c r="AA54" i="1"/>
  <c r="AA53" i="1"/>
  <c r="AA52" i="1"/>
  <c r="R52" i="1"/>
  <c r="AA51" i="1"/>
  <c r="AA50" i="1"/>
  <c r="AA49" i="1"/>
  <c r="AA48" i="1"/>
  <c r="Q48" i="1"/>
  <c r="Q57" i="1" s="1"/>
  <c r="Q71" i="1" s="1"/>
  <c r="O47" i="1" s="1"/>
  <c r="AA47" i="1"/>
  <c r="AA46" i="1"/>
  <c r="AA45" i="1"/>
  <c r="AA44" i="1"/>
  <c r="Z43" i="1"/>
  <c r="X43" i="1"/>
  <c r="AA43" i="1" s="1"/>
  <c r="G30" i="1"/>
  <c r="E30" i="1"/>
  <c r="I29" i="1"/>
  <c r="I28" i="1"/>
  <c r="I30" i="1" s="1"/>
  <c r="I10" i="1"/>
  <c r="H4" i="1"/>
  <c r="N51" i="1" s="1"/>
  <c r="O51" i="1" s="1"/>
  <c r="R51" i="1" s="1"/>
  <c r="F4" i="1"/>
  <c r="M112" i="1" s="1"/>
  <c r="R112" i="1" s="1"/>
  <c r="T60" i="3" l="1"/>
  <c r="Z61" i="3"/>
  <c r="F25" i="2"/>
  <c r="I25" i="2" s="1"/>
  <c r="R51" i="2"/>
  <c r="AA61" i="3"/>
  <c r="U60" i="3"/>
  <c r="U61" i="3" s="1"/>
  <c r="R47" i="1"/>
  <c r="R60" i="3"/>
  <c r="R61" i="3" s="1"/>
  <c r="W61" i="3"/>
  <c r="Q60" i="3"/>
  <c r="Q61" i="3" s="1"/>
  <c r="T61" i="3"/>
  <c r="Q72" i="1"/>
  <c r="S60" i="3"/>
  <c r="S61" i="3" s="1"/>
  <c r="Y61" i="3"/>
  <c r="F13" i="1"/>
  <c r="F19" i="1"/>
  <c r="I7" i="1"/>
  <c r="F11" i="1"/>
  <c r="H13" i="1"/>
  <c r="F18" i="1"/>
  <c r="H19" i="1"/>
  <c r="O60" i="1"/>
  <c r="R60" i="1" s="1"/>
  <c r="AA82" i="1"/>
  <c r="M111" i="1"/>
  <c r="M113" i="1"/>
  <c r="R113" i="1" s="1"/>
  <c r="F18" i="2"/>
  <c r="R67" i="2"/>
  <c r="F6" i="1"/>
  <c r="I8" i="1"/>
  <c r="O61" i="1" s="1"/>
  <c r="H11" i="1"/>
  <c r="F17" i="1"/>
  <c r="H18" i="1"/>
  <c r="M101" i="1"/>
  <c r="R101" i="1" s="1"/>
  <c r="M103" i="1"/>
  <c r="R103" i="1" s="1"/>
  <c r="F16" i="2"/>
  <c r="M102" i="1"/>
  <c r="R102" i="1" s="1"/>
  <c r="H6" i="1"/>
  <c r="H15" i="1" s="1"/>
  <c r="I9" i="1"/>
  <c r="O62" i="1" s="1"/>
  <c r="H17" i="1"/>
  <c r="H20" i="1" s="1"/>
  <c r="N50" i="1"/>
  <c r="O50" i="1" s="1"/>
  <c r="X85" i="1"/>
  <c r="I16" i="2" l="1"/>
  <c r="F20" i="1"/>
  <c r="I17" i="1"/>
  <c r="I13" i="1"/>
  <c r="M100" i="1" s="1"/>
  <c r="R100" i="1" s="1"/>
  <c r="W74" i="1"/>
  <c r="R62" i="1"/>
  <c r="I18" i="2"/>
  <c r="F29" i="2"/>
  <c r="F30" i="2" s="1"/>
  <c r="I30" i="2" s="1"/>
  <c r="I11" i="1"/>
  <c r="W71" i="1"/>
  <c r="R61" i="1"/>
  <c r="O66" i="1"/>
  <c r="R66" i="1" s="1"/>
  <c r="AA85" i="1"/>
  <c r="O48" i="1"/>
  <c r="R50" i="1"/>
  <c r="F15" i="1"/>
  <c r="I6" i="1"/>
  <c r="I15" i="1" s="1"/>
  <c r="R111" i="1"/>
  <c r="O110" i="1"/>
  <c r="I18" i="1"/>
  <c r="I19" i="1"/>
  <c r="R110" i="1" l="1"/>
  <c r="O59" i="1"/>
  <c r="I20" i="1"/>
  <c r="M105" i="1" s="1"/>
  <c r="R105" i="1" s="1"/>
  <c r="R48" i="1"/>
  <c r="O57" i="1"/>
  <c r="AA71" i="1"/>
  <c r="X70" i="1"/>
  <c r="AA70" i="1" s="1"/>
  <c r="I23" i="1"/>
  <c r="M99" i="1"/>
  <c r="O64" i="1"/>
  <c r="R64" i="1" s="1"/>
  <c r="AA74" i="1"/>
  <c r="X73" i="1"/>
  <c r="AA73" i="1" s="1"/>
  <c r="I29" i="2"/>
  <c r="F31" i="2"/>
  <c r="I31" i="2" s="1"/>
  <c r="R59" i="1" l="1"/>
  <c r="O70" i="1"/>
  <c r="R99" i="1"/>
  <c r="O98" i="1"/>
  <c r="R98" i="1" s="1"/>
  <c r="I21" i="1"/>
  <c r="O71" i="1"/>
  <c r="R71" i="1" s="1"/>
  <c r="R57" i="1"/>
  <c r="R70" i="1" l="1"/>
  <c r="O72" i="1"/>
  <c r="R72" i="1" s="1"/>
</calcChain>
</file>

<file path=xl/comments1.xml><?xml version="1.0" encoding="utf-8"?>
<comments xmlns="http://schemas.openxmlformats.org/spreadsheetml/2006/main">
  <authors>
    <author>社会福祉法人 愛の園福祉会</author>
  </authors>
  <commentList>
    <comment ref="Q71" authorId="0" shapeId="0">
      <text>
        <r>
          <rPr>
            <sz val="9"/>
            <color indexed="81"/>
            <rFont val="宋体"/>
            <charset val="134"/>
          </rPr>
          <t xml:space="preserve">前年度繰越金を決算数値としたことで予算額から変更
</t>
        </r>
      </text>
    </comment>
  </commentList>
</comments>
</file>

<file path=xl/comments2.xml><?xml version="1.0" encoding="utf-8"?>
<comments xmlns="http://schemas.openxmlformats.org/spreadsheetml/2006/main">
  <authors>
    <author>社会福祉法人 愛の園福祉会</author>
  </authors>
  <commentList>
    <comment ref="AA14" authorId="0" shapeId="0">
      <text>
        <r>
          <rPr>
            <sz val="9"/>
            <color indexed="81"/>
            <rFont val="宋体"/>
            <charset val="134"/>
          </rPr>
          <t xml:space="preserve">封筒1000
</t>
        </r>
      </text>
    </comment>
    <comment ref="Z45" authorId="0" shapeId="0">
      <text>
        <r>
          <rPr>
            <sz val="9"/>
            <color indexed="81"/>
            <rFont val="宋体"/>
            <charset val="134"/>
          </rPr>
          <t xml:space="preserve">弁当代1000食分含む
アパホテル
</t>
        </r>
      </text>
    </comment>
  </commentList>
</comments>
</file>

<file path=xl/sharedStrings.xml><?xml version="1.0" encoding="utf-8"?>
<sst xmlns="http://schemas.openxmlformats.org/spreadsheetml/2006/main" count="779" uniqueCount="400">
  <si>
    <r>
      <rPr>
        <b/>
        <sz val="12"/>
        <rFont val="ＭＳ 明朝"/>
        <family val="1"/>
        <charset val="128"/>
      </rPr>
      <t>国際ロータリ第２７９０地区</t>
    </r>
    <r>
      <rPr>
        <b/>
        <sz val="16"/>
        <rFont val="ＭＳ 明朝"/>
        <family val="1"/>
        <charset val="128"/>
      </rPr>
      <t>　地区予算（案）</t>
    </r>
  </si>
  <si>
    <t>地　区　関　係　負　担　金</t>
  </si>
  <si>
    <t>2020－21年度</t>
  </si>
  <si>
    <t>（単位：円）</t>
  </si>
  <si>
    <t>地区勘定項目</t>
  </si>
  <si>
    <r>
      <rPr>
        <sz val="11"/>
        <rFont val="ＭＳ 明朝"/>
        <family val="1"/>
        <charset val="128"/>
      </rPr>
      <t>上期</t>
    </r>
    <r>
      <rPr>
        <sz val="8"/>
        <rFont val="ＭＳ 明朝"/>
        <family val="1"/>
        <charset val="128"/>
      </rPr>
      <t>（人）</t>
    </r>
  </si>
  <si>
    <r>
      <rPr>
        <sz val="11"/>
        <rFont val="ＭＳ 明朝"/>
        <family val="1"/>
        <charset val="128"/>
      </rPr>
      <t>下期</t>
    </r>
    <r>
      <rPr>
        <sz val="8"/>
        <rFont val="ＭＳ 明朝"/>
        <family val="1"/>
        <charset val="128"/>
      </rPr>
      <t>（人）</t>
    </r>
  </si>
  <si>
    <t>合計</t>
  </si>
  <si>
    <t>単価</t>
  </si>
  <si>
    <t>金額</t>
  </si>
  <si>
    <t>地区関係負担金</t>
  </si>
  <si>
    <t>１.</t>
  </si>
  <si>
    <t>地区運営資金勘定</t>
  </si>
  <si>
    <t>(1)</t>
  </si>
  <si>
    <t>地区運営資金</t>
  </si>
  <si>
    <t>(2)</t>
  </si>
  <si>
    <t>ｶﾞﾊﾞﾅｰ事務所費</t>
  </si>
  <si>
    <t>(3)</t>
  </si>
  <si>
    <t>ガバナーエレクト事務所費</t>
  </si>
  <si>
    <t>(4)</t>
  </si>
  <si>
    <t>中途入会者分担金</t>
  </si>
  <si>
    <t>２.</t>
  </si>
  <si>
    <t>地区活動補助勘定</t>
  </si>
  <si>
    <t>地区大会</t>
  </si>
  <si>
    <t>３.</t>
  </si>
  <si>
    <t>地区奉仕活動資金勘定</t>
  </si>
  <si>
    <t>地区委員会費用</t>
  </si>
  <si>
    <t>Ａ.小計（１＋２＋３）</t>
  </si>
  <si>
    <t>４.</t>
  </si>
  <si>
    <t>全国組織分担勘定</t>
  </si>
  <si>
    <t>ｶﾞﾊﾞﾅｰ会</t>
  </si>
  <si>
    <t>ﾛｰﾀﾘｰ文庫</t>
  </si>
  <si>
    <t>R平和ﾌｪﾛｰｼｯﾌﾟ</t>
  </si>
  <si>
    <t>Ｂ. 小　　計</t>
  </si>
  <si>
    <t>Ａ　＋　Ｂ</t>
  </si>
  <si>
    <t>５.</t>
  </si>
  <si>
    <t>繰越金</t>
  </si>
  <si>
    <t>合計（１＋２＋３＋４＋５）</t>
  </si>
  <si>
    <t xml:space="preserve"> ク　ラ　ブ　分　担　金</t>
  </si>
  <si>
    <t>2020-21年度</t>
  </si>
  <si>
    <t>項　　　　目</t>
  </si>
  <si>
    <t>上　　　期</t>
  </si>
  <si>
    <t>下　　　期</t>
  </si>
  <si>
    <t>合　　計</t>
  </si>
  <si>
    <t>RI人頭分担金（US$)    *1</t>
  </si>
  <si>
    <t>規定審議会の年次賦課金(US$)</t>
  </si>
  <si>
    <t>計(US$)</t>
  </si>
  <si>
    <t>ロータリーの友購読料</t>
  </si>
  <si>
    <t>*1 2019年の規定審議会にて、2020-21年度より3年間、毎年１ドルの緩やかな増額を承認。</t>
  </si>
  <si>
    <t>　　目　標　事　項</t>
  </si>
  <si>
    <t>項　　　目</t>
  </si>
  <si>
    <t>下　　　　期</t>
  </si>
  <si>
    <t>米山記念奨学会普通寄付</t>
  </si>
  <si>
    <t>2,000円～</t>
  </si>
  <si>
    <t>4,000円～</t>
  </si>
  <si>
    <t>一人当たり年額</t>
  </si>
  <si>
    <t>15,000円～</t>
  </si>
  <si>
    <t>ロータリー財団年次寄付</t>
  </si>
  <si>
    <t>ポリオプラス基金</t>
  </si>
  <si>
    <t>１人当たり年額　３０ドル</t>
  </si>
  <si>
    <t>国際ロータリー第2790地区</t>
  </si>
  <si>
    <t>2020-21漆原年度</t>
  </si>
  <si>
    <t>2019-20</t>
  </si>
  <si>
    <t>前年度差額</t>
  </si>
  <si>
    <t>備　考</t>
  </si>
  <si>
    <t>諸岡年度</t>
  </si>
  <si>
    <t>2020-21年度　地区予算</t>
  </si>
  <si>
    <t>12</t>
  </si>
  <si>
    <t>地区運営費用の内訳</t>
  </si>
  <si>
    <t>総　　額</t>
  </si>
  <si>
    <t>　諮問委員会費(7/10/12/2)</t>
  </si>
  <si>
    <t>　ガバナー補佐会議・委員長会議費(7月-)</t>
  </si>
  <si>
    <t>人数</t>
  </si>
  <si>
    <t>差額</t>
  </si>
  <si>
    <t>備考</t>
  </si>
  <si>
    <t xml:space="preserve">  ガバナー補佐活動費</t>
  </si>
  <si>
    <t>収入の部</t>
  </si>
  <si>
    <t>01</t>
  </si>
  <si>
    <t>前年度繰越金</t>
  </si>
  <si>
    <t>　地区ﾁｰﾑ研修ｾﾐﾅｰ費</t>
  </si>
  <si>
    <t>立食懇親会費3,000円</t>
  </si>
  <si>
    <t>02</t>
  </si>
  <si>
    <t>会員からの分担金</t>
  </si>
  <si>
    <t>　会長ｴﾚｸﾄ研修ｾﾐﾅｰ費</t>
  </si>
  <si>
    <t>　地区研修・協議会費</t>
  </si>
  <si>
    <t>内訳　　　　　　　　　上期</t>
  </si>
  <si>
    <t>会員数：-80名</t>
  </si>
  <si>
    <t>　公共イメージ推進費</t>
  </si>
  <si>
    <t>下期</t>
  </si>
  <si>
    <t>　ロータリークラブ拡大費</t>
  </si>
  <si>
    <t>　ローターアクト拡大費</t>
  </si>
  <si>
    <t>　インターアクト拡大費</t>
  </si>
  <si>
    <t>　地区役員委員会交通費</t>
  </si>
  <si>
    <t>03</t>
  </si>
  <si>
    <t>雑収入</t>
  </si>
  <si>
    <t>金利等</t>
  </si>
  <si>
    <t>　国際大会派遣費用</t>
  </si>
  <si>
    <t>04</t>
  </si>
  <si>
    <t>その他</t>
  </si>
  <si>
    <t>　規定審議会出席補助</t>
  </si>
  <si>
    <t>収入合計（01＋02＋03＋04）</t>
  </si>
  <si>
    <t>　ゾーンロータリー研究会等補助</t>
  </si>
  <si>
    <t>登録料30,000円*人数</t>
  </si>
  <si>
    <t>　3ゾーン役職者補助</t>
  </si>
  <si>
    <t>支出の部</t>
  </si>
  <si>
    <t>11</t>
  </si>
  <si>
    <t>全国組織分担金</t>
  </si>
  <si>
    <t>　ガバナー記念品費</t>
  </si>
  <si>
    <t>地区運営費用</t>
  </si>
  <si>
    <t>　戦略計画委員会費</t>
  </si>
  <si>
    <t>13</t>
  </si>
  <si>
    <t>ガバナー事務所費用</t>
  </si>
  <si>
    <t>　地区史編纂準備費</t>
  </si>
  <si>
    <t>14</t>
  </si>
  <si>
    <t>ガバナーエレクト事務所費用</t>
  </si>
  <si>
    <t>　その他各種委員会会費</t>
  </si>
  <si>
    <t>財務委員会他</t>
  </si>
  <si>
    <t>15</t>
  </si>
  <si>
    <t>ガバナーノミニー費用</t>
  </si>
  <si>
    <t>　危機管理委員会費</t>
  </si>
  <si>
    <t>16</t>
  </si>
  <si>
    <t>地区大会費用</t>
  </si>
  <si>
    <t>　地区ＨＰ維持経費</t>
  </si>
  <si>
    <t>17</t>
  </si>
  <si>
    <t>100周年＆オリパラ記念事業費用</t>
  </si>
  <si>
    <t>　国際ロータリー日本青少年交換委員会費</t>
  </si>
  <si>
    <t xml:space="preserve"> RIJYEM負担金</t>
  </si>
  <si>
    <t>18</t>
  </si>
  <si>
    <t>委員会活動費用</t>
  </si>
  <si>
    <t>　地区立法案検討会</t>
  </si>
  <si>
    <t>19</t>
  </si>
  <si>
    <t>予備費</t>
  </si>
  <si>
    <t>　国際大会推進委員会費</t>
  </si>
  <si>
    <t xml:space="preserve">  事務費(千葉銀行への事務手数料)</t>
  </si>
  <si>
    <t>費用合計</t>
  </si>
  <si>
    <t>ガバナー事務所費用の内訳</t>
  </si>
  <si>
    <t>総額</t>
  </si>
  <si>
    <t>次年度繰越金</t>
  </si>
  <si>
    <t>支出合計</t>
  </si>
  <si>
    <t>ガバナーエレクト事務所費用の内訳</t>
  </si>
  <si>
    <t>ガバナーノミニー費用の内訳</t>
  </si>
  <si>
    <t>地区大会費用の内訳</t>
  </si>
  <si>
    <t>100周年＆オリパラ記念事業費用の内訳</t>
  </si>
  <si>
    <t>委員会費用の内訳</t>
  </si>
  <si>
    <t>1.研修関係</t>
  </si>
  <si>
    <t>　理念研究委員会</t>
  </si>
  <si>
    <t xml:space="preserve">  ロータリー研修委員会</t>
  </si>
  <si>
    <t>　ＲＬＩ推進委員会</t>
  </si>
  <si>
    <t>2.管理運営統括委員会</t>
  </si>
  <si>
    <t>　クラブ奉仕・会員基盤向上委員会</t>
  </si>
  <si>
    <t>　広報・公共イメージ向上委員会</t>
  </si>
  <si>
    <t>　ロータリー研修委員会</t>
  </si>
  <si>
    <t>　RLI推進委員会</t>
  </si>
  <si>
    <t>　フェローシップ・親睦活動委員会</t>
  </si>
  <si>
    <t>3.職業・社会・国際奉仕統括委員会</t>
  </si>
  <si>
    <t>　職業奉仕委員会</t>
  </si>
  <si>
    <t>会員からの分担金の積算基礎（人／年）</t>
  </si>
  <si>
    <t>総　　　額</t>
  </si>
  <si>
    <t>　社会奉仕委員会</t>
  </si>
  <si>
    <t>地区大会分担金</t>
  </si>
  <si>
    <t>　国際奉仕委員会</t>
  </si>
  <si>
    <t>委員会活動分担金</t>
  </si>
  <si>
    <t>4.青少年奉仕/青少年育成委員会</t>
  </si>
  <si>
    <t>　インターアクト小委員会</t>
  </si>
  <si>
    <t>ガバナー事務所費</t>
  </si>
  <si>
    <t>　ロータアクト小委員会</t>
  </si>
  <si>
    <t>エレクト事務所費</t>
  </si>
  <si>
    <t>　青少年交換小委員会</t>
  </si>
  <si>
    <t xml:space="preserve"> </t>
  </si>
  <si>
    <t>　RYLA小委員会</t>
  </si>
  <si>
    <t>5.交換留学生支援金</t>
  </si>
  <si>
    <t>6.ＲＩのロータリー財団委員会</t>
  </si>
  <si>
    <t xml:space="preserve">  財団資金管理・寄付推進小委員会</t>
  </si>
  <si>
    <t xml:space="preserve">  補助金プロジェクト小委員会</t>
  </si>
  <si>
    <t>　</t>
  </si>
  <si>
    <t>全国組織分担金の内訳</t>
  </si>
  <si>
    <t>　奨学生・学友小委員会</t>
  </si>
  <si>
    <t>ガバナー会</t>
  </si>
  <si>
    <t>　ﾛｰﾀﾘｰﾎﾟﾘｵﾌﾟﾗｽ・ﾛｰﾀﾘｰｶｰﾄﾞ小委員会</t>
  </si>
  <si>
    <t>ロータリー文庫</t>
  </si>
  <si>
    <t>　ﾛｰﾀﾘｰ平和ﾌｪﾛｰｼｯﾌﾟ小委員会</t>
  </si>
  <si>
    <t>ロータリー平和フェローシップ</t>
  </si>
  <si>
    <t>8.奉仕活動予備費</t>
  </si>
  <si>
    <t>予備費の内訳</t>
  </si>
  <si>
    <t>内訳表</t>
  </si>
  <si>
    <t>地区予算（案）</t>
  </si>
  <si>
    <t>2018-19橋岡久太郎年度</t>
  </si>
  <si>
    <t>2017-18</t>
  </si>
  <si>
    <t>寺嶋年度</t>
  </si>
  <si>
    <t>会員数：＋10名</t>
  </si>
  <si>
    <t>地区事務所費用</t>
  </si>
  <si>
    <t>　諮問委員会費</t>
  </si>
  <si>
    <t>　ガバナー補佐会費</t>
  </si>
  <si>
    <t>その他費用</t>
  </si>
  <si>
    <t>20</t>
  </si>
  <si>
    <t>　ゾーンロータリー研究会補助</t>
  </si>
  <si>
    <t>　地区ＨＰ更新経費</t>
  </si>
  <si>
    <t>　ガバナーノミニー費用</t>
  </si>
  <si>
    <t>　事務諸費</t>
  </si>
  <si>
    <t>１.管理運営統括委員会</t>
  </si>
  <si>
    <t>　会員増強・維持拡大委員会</t>
  </si>
  <si>
    <t>　ﾌｪﾛｰｼｯﾌﾟ・親睦活動委員会</t>
  </si>
  <si>
    <t>２.奉仕プロジェクト統括委員会</t>
  </si>
  <si>
    <t>　青少年奉仕委員会</t>
  </si>
  <si>
    <t>　　ロータリー学友小委員会</t>
  </si>
  <si>
    <t>３．青少年育成統括委員会</t>
  </si>
  <si>
    <t>　インターアクト委員会</t>
  </si>
  <si>
    <t>　ロータアクト委員会</t>
  </si>
  <si>
    <t>　青少年交換委員会</t>
  </si>
  <si>
    <t>　ＲＹＬＡ委員会</t>
  </si>
  <si>
    <t>４．交換留学生支援金</t>
  </si>
  <si>
    <t>５．ロータリー財団統括委員会</t>
  </si>
  <si>
    <t>　財団資金・推進管理委員会</t>
  </si>
  <si>
    <t>　グローバルプロジェクト委員会</t>
  </si>
  <si>
    <t>　地区補助金プロジェクト委員会</t>
  </si>
  <si>
    <t>　奨学生・学友委員会</t>
  </si>
  <si>
    <t>　ロータリーポリオプラス委員会</t>
  </si>
  <si>
    <t>　R平和フェローシップ委員会</t>
  </si>
  <si>
    <t>６．米山記念奨学委員会</t>
  </si>
  <si>
    <t>７．奉仕活動予備費</t>
  </si>
  <si>
    <t>諸岡ガバナーエレクト事務所予算書</t>
  </si>
  <si>
    <t>ガバナーエレクト事務所経費使用明細</t>
  </si>
  <si>
    <t>三大セミナー予算（案）</t>
  </si>
  <si>
    <t>【収入の部】</t>
  </si>
  <si>
    <t>【支出の部】</t>
  </si>
  <si>
    <t>◉地区チーム研修セミナー</t>
  </si>
  <si>
    <t>成田ビューホテル</t>
  </si>
  <si>
    <t>項目</t>
  </si>
  <si>
    <t>予算額</t>
  </si>
  <si>
    <t>年月日</t>
  </si>
  <si>
    <t>収入</t>
  </si>
  <si>
    <t>支出</t>
  </si>
  <si>
    <t>残高</t>
  </si>
  <si>
    <t>摘要</t>
  </si>
  <si>
    <t>証票番号</t>
  </si>
  <si>
    <t>地区事務所経費</t>
  </si>
  <si>
    <t>新規口座開設のため立て替え</t>
  </si>
  <si>
    <r>
      <rPr>
        <sz val="12"/>
        <color theme="1"/>
        <rFont val="ＭＳ Ｐゴシック"/>
        <family val="3"/>
        <charset val="128"/>
      </rPr>
      <t>　　</t>
    </r>
    <r>
      <rPr>
        <sz val="12"/>
        <color theme="1"/>
        <rFont val="ＭＳ Ｐゴシック"/>
        <family val="3"/>
        <charset val="128"/>
      </rPr>
      <t>給料手当</t>
    </r>
  </si>
  <si>
    <t>5,000,000円/2 2016-17G年度決算数値参照</t>
  </si>
  <si>
    <t>GE予算半期分入金</t>
  </si>
  <si>
    <t>諸岡GE年度</t>
  </si>
  <si>
    <t>橋岡GE年度</t>
  </si>
  <si>
    <t>寺嶋GE年度</t>
  </si>
  <si>
    <t>青木GE年度</t>
  </si>
  <si>
    <t>櫻木GE年度</t>
  </si>
  <si>
    <t>受け取り利息</t>
  </si>
  <si>
    <r>
      <rPr>
        <sz val="12"/>
        <color theme="1"/>
        <rFont val="ＭＳ Ｐゴシック"/>
        <family val="3"/>
        <charset val="128"/>
      </rPr>
      <t>　　</t>
    </r>
    <r>
      <rPr>
        <sz val="12"/>
        <color theme="1"/>
        <rFont val="ＭＳ Ｐゴシック"/>
        <family val="3"/>
        <charset val="128"/>
      </rPr>
      <t>事務所賃貸料等</t>
    </r>
  </si>
  <si>
    <t>事務所賃借料117,000円/月*12+光熱水費等</t>
  </si>
  <si>
    <t>口座開設立替金戻し</t>
  </si>
  <si>
    <t>会場宴会費</t>
  </si>
  <si>
    <r>
      <rPr>
        <sz val="12"/>
        <color theme="1"/>
        <rFont val="ＭＳ Ｐゴシック"/>
        <family val="3"/>
        <charset val="128"/>
      </rPr>
      <t>　　</t>
    </r>
    <r>
      <rPr>
        <sz val="12"/>
        <color theme="1"/>
        <rFont val="ＭＳ Ｐゴシック"/>
        <family val="3"/>
        <charset val="128"/>
      </rPr>
      <t>事務用品等</t>
    </r>
  </si>
  <si>
    <t>名刺文房具、コピーカウント料</t>
  </si>
  <si>
    <t>諸岡GE名刺代</t>
  </si>
  <si>
    <t>会費</t>
  </si>
  <si>
    <t>地区チーム研修セミナー冊子印刷代</t>
  </si>
  <si>
    <t>PG22/AG14/幹事団20/地区チーム93/保存10 200部</t>
  </si>
  <si>
    <t>　　通信運搬費</t>
  </si>
  <si>
    <t>電話・メール便等</t>
  </si>
  <si>
    <t>同上振り込み手数料</t>
  </si>
  <si>
    <t>地区チーム研修セミナー名札印刷代</t>
  </si>
  <si>
    <t xml:space="preserve">  　支払い手数料</t>
  </si>
  <si>
    <t>GETS登録料・懇親会（関口研修リーダー分15,000円を含む）</t>
  </si>
  <si>
    <t>地区チーム研修セミナー懇親会費</t>
  </si>
  <si>
    <t>　　消耗品費</t>
  </si>
  <si>
    <t>WEBクラブ・役員情報登録費</t>
  </si>
  <si>
    <t xml:space="preserve">    2018-19地区運営経費</t>
  </si>
  <si>
    <t>2019-20年度のための経費</t>
  </si>
  <si>
    <t>ガバナーエレクト事務所小口現金として出金</t>
  </si>
  <si>
    <t>ストラップ</t>
  </si>
  <si>
    <t>７月分地区事務所給料・光熱水費折半分</t>
  </si>
  <si>
    <t>RIテーマ看板</t>
  </si>
  <si>
    <t>ガバナーエレクト経費</t>
  </si>
  <si>
    <t>同上振込手数料</t>
  </si>
  <si>
    <t>雑費</t>
  </si>
  <si>
    <t xml:space="preserve">  会議費</t>
  </si>
  <si>
    <t>利息</t>
  </si>
  <si>
    <t>ミネラルウォーター</t>
  </si>
  <si>
    <t xml:space="preserve">  国際研修費</t>
  </si>
  <si>
    <t>写真スタジオアップル　諸岡GE写真撮影代</t>
  </si>
  <si>
    <t>スタッフ昼食</t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</si>
  <si>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ゴシック"/>
        <family val="3"/>
        <charset val="128"/>
      </rPr>
      <t>地区幹事等旅費交通費</t>
    </r>
  </si>
  <si>
    <t>7/21米山記念奨学生・カウンセラー研修会登録代</t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</si>
  <si>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ゴシック"/>
        <family val="3"/>
        <charset val="128"/>
      </rPr>
      <t>ガバナーエレクト経費</t>
    </r>
  </si>
  <si>
    <t>地区を成功に導くリーダーシップ他研修資料代</t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</si>
  <si>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ゴシック"/>
        <family val="3"/>
        <charset val="128"/>
      </rPr>
      <t>ガバナーエレクト交通費</t>
    </r>
  </si>
  <si>
    <t>ロータリーBBQ大会2018参加費</t>
  </si>
  <si>
    <t>TKPガーデンシティ</t>
  </si>
  <si>
    <t>ザ・クレスト柏</t>
  </si>
  <si>
    <t>地区幹事長名刺代</t>
  </si>
  <si>
    <t>収入の部合計</t>
  </si>
  <si>
    <t>支出の部合計</t>
  </si>
  <si>
    <t>電話・FAX一本化　０４３−２８４−２７９０（代表）　０４３−２５６−０００８（FAX）</t>
  </si>
  <si>
    <t>角２、角４封筒各2000枚作成　株式会社エリート情報社</t>
  </si>
  <si>
    <t>◉会長エレクトセミナー</t>
  </si>
  <si>
    <t>住所：302号室</t>
  </si>
  <si>
    <t>８月分地区事務所給料・光熱水費折半分</t>
  </si>
  <si>
    <t>会場費</t>
  </si>
  <si>
    <t>地区事務所賃借料　117,000円/月×6ヶ月分</t>
  </si>
  <si>
    <t>会長エレクトセミナー冊子印刷代</t>
  </si>
  <si>
    <t>PG22/AG14/幹事団20/会長エレクト83/保存10 200部</t>
  </si>
  <si>
    <t>第2回ガバナーエレクト 研修セミナー参加費</t>
  </si>
  <si>
    <t>日本ロータリー事務所PETS資料代</t>
  </si>
  <si>
    <t>会長エレクトセミナー名札印刷代</t>
  </si>
  <si>
    <r>
      <rPr>
        <sz val="12"/>
        <color theme="1"/>
        <rFont val="ＭＳ Ｐゴシック"/>
        <family val="3"/>
        <charset val="128"/>
      </rPr>
      <t>GE予算半期分</t>
    </r>
    <r>
      <rPr>
        <sz val="12"/>
        <color theme="1"/>
        <rFont val="ＭＳ Ｐゴシック"/>
        <family val="3"/>
        <charset val="128"/>
      </rPr>
      <t>残金</t>
    </r>
    <r>
      <rPr>
        <sz val="12"/>
        <color theme="1"/>
        <rFont val="ＭＳ Ｐゴシック"/>
        <family val="3"/>
        <charset val="128"/>
      </rPr>
      <t>入金</t>
    </r>
  </si>
  <si>
    <t>会長エレクトセミナー懇親会費</t>
  </si>
  <si>
    <t>立食 140人*0.8 一人3000円徴収</t>
  </si>
  <si>
    <t>9/9ガバナー補佐顔合わせ会　ANAクラウンプラザホテル</t>
  </si>
  <si>
    <t>昼食弁当代</t>
  </si>
  <si>
    <t>９月分地区事務所給料・光熱水費折半分</t>
  </si>
  <si>
    <t>講師謝礼・交通費</t>
  </si>
  <si>
    <t>当日準備昼食代</t>
  </si>
  <si>
    <t>地区幹事、ガバナー補佐名刺</t>
  </si>
  <si>
    <t>ホテルザマンハッタン宿泊費</t>
  </si>
  <si>
    <t>欠席者返金</t>
  </si>
  <si>
    <t>10月16日ガバナー補佐会議・懇親会費用　ANAクラウンプラザホテル</t>
  </si>
  <si>
    <t>アパホテル</t>
  </si>
  <si>
    <t>2018年度地区大会RI会長代理歓迎晩餐会　GE夫妻　（諸岡GE立替分）</t>
  </si>
  <si>
    <t>◉地区研修・協議会</t>
  </si>
  <si>
    <t>9/2-9/5 GETS宿泊費　グランドプリンスホテル新高輪（諸岡GE立替分）</t>
  </si>
  <si>
    <t>7/14 学友会懇親会費（諸岡GE立替分）</t>
  </si>
  <si>
    <t>第47回ロータリー研究会参加費　</t>
  </si>
  <si>
    <t>諸岡GEが立替えと勘違いして出金。</t>
  </si>
  <si>
    <t>第47回ロータリー研究会参加費戻入れ</t>
  </si>
  <si>
    <t>オクトン出店料</t>
  </si>
  <si>
    <t xml:space="preserve">10月16日ガバナー補佐懇親会費 </t>
  </si>
  <si>
    <t>地区研修・協議会冊子印刷代</t>
  </si>
  <si>
    <t>1200部　報告書は83*2+PG22+委員長93+アルファで300部</t>
  </si>
  <si>
    <r>
      <rPr>
        <sz val="12"/>
        <color theme="1"/>
        <rFont val="ＭＳ Ｐゴシック"/>
        <family val="3"/>
        <charset val="128"/>
      </rPr>
      <t>第47回ロータリー研究会参加費</t>
    </r>
    <r>
      <rPr>
        <sz val="12"/>
        <color theme="1"/>
        <rFont val="ＭＳ Ｐゴシック"/>
        <family val="3"/>
        <charset val="128"/>
      </rPr>
      <t>振込</t>
    </r>
  </si>
  <si>
    <t>地区研修・協議会名札印刷代</t>
  </si>
  <si>
    <t>WEB登録画面作成費</t>
  </si>
  <si>
    <t>10月分地区事務所給料・光熱水費折半分</t>
  </si>
  <si>
    <t>当日スタッフ朝食代</t>
  </si>
  <si>
    <t>ロータリー財団地域セミナー宿泊費　神戸ポートピアホテル</t>
  </si>
  <si>
    <t>スタッフ弁当</t>
  </si>
  <si>
    <t>ガバナーエレクト年賀状印刷代</t>
  </si>
  <si>
    <t>地区研修・協議会報告書作成費</t>
  </si>
  <si>
    <t>年賀はがき</t>
  </si>
  <si>
    <t>地区大会宿泊　ホテルザマンハッタン</t>
  </si>
  <si>
    <t>冊子ロータリーを理解しよう</t>
  </si>
  <si>
    <t>ロータリー財団地域セミナー登録費</t>
  </si>
  <si>
    <t>ホストクラブとの打ち合わせ出前</t>
  </si>
  <si>
    <t>11月分地区事務所給料・光熱水費折半分</t>
  </si>
  <si>
    <t>地区研修・協議会反省会</t>
  </si>
  <si>
    <t>国際協議会参加のための国際研修費として</t>
  </si>
  <si>
    <t>ガバナーエレクト壮行会手土産代</t>
  </si>
  <si>
    <t>三大セミナー合計</t>
  </si>
  <si>
    <t>地区運営費資金補正</t>
  </si>
  <si>
    <t>12/8ガバナー補佐・地区委員長会議及び同忘年会</t>
  </si>
  <si>
    <t>収入支出合計</t>
  </si>
  <si>
    <t>11/25ガバナー補佐・地区委員長会議</t>
  </si>
  <si>
    <t>2019-20年度クラブ登録システム制作</t>
  </si>
  <si>
    <t>12月分地区事務所給料・光熱水費折半分</t>
  </si>
  <si>
    <t>地区予算積算会員数根拠資料</t>
  </si>
  <si>
    <t>予算積算会員数</t>
  </si>
  <si>
    <t>年度</t>
  </si>
  <si>
    <t>7月1日付会員数</t>
  </si>
  <si>
    <t>12月1末会員数</t>
  </si>
  <si>
    <t>6月末会員数</t>
  </si>
  <si>
    <t>12月-7月</t>
  </si>
  <si>
    <t>6月 -12月</t>
  </si>
  <si>
    <t>純増</t>
  </si>
  <si>
    <t>前期</t>
  </si>
  <si>
    <t>後期</t>
  </si>
  <si>
    <t>2020-21漆原G年度</t>
  </si>
  <si>
    <t>（予想2,800）</t>
  </si>
  <si>
    <t>（予想2,870）</t>
  </si>
  <si>
    <t>（予想2,820）</t>
  </si>
  <si>
    <t>（予想　+70）</t>
  </si>
  <si>
    <t>（予想　-50）</t>
  </si>
  <si>
    <t>（予想　+20）</t>
  </si>
  <si>
    <t>2019-20諸岡G年度</t>
  </si>
  <si>
    <t>（9/末　2,838）</t>
  </si>
  <si>
    <t>(予想2,870)</t>
  </si>
  <si>
    <t>(予想-40)</t>
  </si>
  <si>
    <t>2018-19橋岡G年度</t>
  </si>
  <si>
    <t>2017-18 寺嶋G年度</t>
  </si>
  <si>
    <t>2016-17青木G年度</t>
  </si>
  <si>
    <t>2015-16櫻木G年度</t>
  </si>
  <si>
    <t>2014-15宇佐美G年度</t>
  </si>
  <si>
    <t>2013-14関口G年度</t>
  </si>
  <si>
    <t>案</t>
  </si>
  <si>
    <t>予算案</t>
  </si>
  <si>
    <t>実績</t>
  </si>
  <si>
    <t>2020-21       漆原年度</t>
  </si>
  <si>
    <t>2018-19</t>
  </si>
  <si>
    <t>2016-17</t>
  </si>
  <si>
    <t>橋岡年度</t>
  </si>
  <si>
    <t>青木年度</t>
  </si>
  <si>
    <t>　青少年奉仕委員会（学友会担当）</t>
  </si>
  <si>
    <t>　　ロータリー学友担当</t>
  </si>
  <si>
    <t>　（仮称）学友協議会</t>
  </si>
  <si>
    <t>6.国際ロータリーのロータリー財団委員会</t>
  </si>
  <si>
    <t>　財団資金・寄付推進小委員会</t>
  </si>
  <si>
    <t>　グローバル事業補助金委員会</t>
  </si>
  <si>
    <t>7.米山記念奨学委員会</t>
  </si>
  <si>
    <t>7.（公財）Ｒ米山記念奨学会委員会</t>
    <phoneticPr fontId="45"/>
  </si>
  <si>
    <t>　ロータリー学友連絡委員会</t>
    <phoneticPr fontId="45"/>
  </si>
  <si>
    <t>毎年あなたも150ドルを.EREY (Every Rotarian Every Year）</t>
    <phoneticPr fontId="45"/>
  </si>
  <si>
    <t>1,320円</t>
    <phoneticPr fontId="45"/>
  </si>
  <si>
    <t>2,640円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</si>
</sst>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;&quot;△ &quot;#,##0"/>
    <numFmt numFmtId="178" formatCode="#,##0_);[Red]\(#,##0\)"/>
    <numFmt numFmtId="179" formatCode="_ * #,##0_ ;_ * \-#,##0_ ;_ * &quot;-&quot;??_ ;_ @_ "/>
    <numFmt numFmtId="180" formatCode="0.00_);[Red]\(0.00\)"/>
    <numFmt numFmtId="181" formatCode="#,##0.00_ "/>
  </numFmts>
  <fonts count="46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EPSON 丸ゴシック体Ｍ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EPSON 丸ゴシック体Ｍ"/>
      <charset val="128"/>
    </font>
    <font>
      <sz val="14"/>
      <color theme="1"/>
      <name val="ＭＳ Ｐゴシック"/>
      <family val="3"/>
      <charset val="128"/>
      <scheme val="minor"/>
    </font>
    <font>
      <sz val="10"/>
      <name val="EPSON 丸ゴシック体Ｍ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color rgb="FF444444"/>
      <name val="Arial"/>
      <family val="2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宋体"/>
      <charset val="134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</borders>
  <cellStyleXfs count="7">
    <xf numFmtId="0" fontId="0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179" fontId="3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>
      <alignment vertical="center"/>
    </xf>
    <xf numFmtId="0" fontId="5" fillId="0" borderId="0"/>
  </cellStyleXfs>
  <cellXfs count="649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0" fontId="1" fillId="0" borderId="6" xfId="0" applyFont="1" applyBorder="1">
      <alignment vertical="center"/>
    </xf>
    <xf numFmtId="177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vertical="center" wrapText="1"/>
    </xf>
    <xf numFmtId="177" fontId="1" fillId="0" borderId="11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3" fillId="0" borderId="13" xfId="0" applyNumberFormat="1" applyFont="1" applyFill="1" applyBorder="1" applyAlignment="1">
      <alignment vertical="center" shrinkToFit="1"/>
    </xf>
    <xf numFmtId="177" fontId="1" fillId="0" borderId="14" xfId="0" applyNumberFormat="1" applyFont="1" applyBorder="1" applyAlignment="1">
      <alignment vertical="center" wrapText="1"/>
    </xf>
    <xf numFmtId="177" fontId="1" fillId="0" borderId="15" xfId="0" applyNumberFormat="1" applyFont="1" applyBorder="1" applyAlignment="1">
      <alignment vertical="center" wrapText="1"/>
    </xf>
    <xf numFmtId="49" fontId="3" fillId="0" borderId="16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wrapText="1"/>
    </xf>
    <xf numFmtId="177" fontId="3" fillId="0" borderId="18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vertical="center" shrinkToFit="1"/>
    </xf>
    <xf numFmtId="49" fontId="1" fillId="0" borderId="19" xfId="0" applyNumberFormat="1" applyFont="1" applyBorder="1" applyAlignment="1">
      <alignment vertical="center" wrapText="1"/>
    </xf>
    <xf numFmtId="49" fontId="3" fillId="0" borderId="20" xfId="0" applyNumberFormat="1" applyFont="1" applyFill="1" applyBorder="1" applyAlignment="1">
      <alignment vertical="center" shrinkToFit="1"/>
    </xf>
    <xf numFmtId="177" fontId="3" fillId="0" borderId="21" xfId="0" applyNumberFormat="1" applyFont="1" applyFill="1" applyBorder="1" applyAlignment="1">
      <alignment vertical="center" wrapText="1"/>
    </xf>
    <xf numFmtId="177" fontId="3" fillId="0" borderId="22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shrinkToFit="1"/>
    </xf>
    <xf numFmtId="177" fontId="1" fillId="0" borderId="26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shrinkToFit="1"/>
    </xf>
    <xf numFmtId="177" fontId="1" fillId="0" borderId="0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vertical="center" wrapText="1"/>
    </xf>
    <xf numFmtId="177" fontId="1" fillId="2" borderId="28" xfId="0" applyNumberFormat="1" applyFont="1" applyFill="1" applyBorder="1" applyAlignment="1">
      <alignment horizontal="right" vertical="center" wrapText="1"/>
    </xf>
    <xf numFmtId="177" fontId="1" fillId="2" borderId="29" xfId="0" applyNumberFormat="1" applyFont="1" applyFill="1" applyBorder="1" applyAlignment="1">
      <alignment vertical="center" wrapText="1"/>
    </xf>
    <xf numFmtId="177" fontId="3" fillId="0" borderId="30" xfId="1" applyNumberFormat="1" applyFont="1" applyBorder="1" applyAlignment="1">
      <alignment vertical="center" shrinkToFit="1"/>
    </xf>
    <xf numFmtId="177" fontId="3" fillId="0" borderId="31" xfId="1" applyNumberFormat="1" applyFont="1" applyBorder="1" applyAlignment="1">
      <alignment vertical="center"/>
    </xf>
    <xf numFmtId="177" fontId="1" fillId="0" borderId="32" xfId="0" applyNumberFormat="1" applyFont="1" applyBorder="1" applyAlignment="1">
      <alignment vertical="center" wrapText="1"/>
    </xf>
    <xf numFmtId="177" fontId="3" fillId="0" borderId="16" xfId="1" applyNumberFormat="1" applyFont="1" applyBorder="1" applyAlignment="1">
      <alignment vertical="center" shrinkToFit="1"/>
    </xf>
    <xf numFmtId="177" fontId="3" fillId="0" borderId="33" xfId="1" applyNumberFormat="1" applyFont="1" applyFill="1" applyBorder="1" applyAlignment="1">
      <alignment vertical="center"/>
    </xf>
    <xf numFmtId="177" fontId="1" fillId="0" borderId="18" xfId="0" applyNumberFormat="1" applyFont="1" applyBorder="1" applyAlignment="1">
      <alignment vertical="center" wrapText="1"/>
    </xf>
    <xf numFmtId="177" fontId="3" fillId="0" borderId="34" xfId="1" applyNumberFormat="1" applyFont="1" applyFill="1" applyBorder="1" applyAlignment="1">
      <alignment vertical="center" shrinkToFit="1"/>
    </xf>
    <xf numFmtId="177" fontId="1" fillId="0" borderId="35" xfId="0" applyNumberFormat="1" applyFont="1" applyBorder="1" applyAlignment="1">
      <alignment horizontal="center" vertical="center" wrapText="1"/>
    </xf>
    <xf numFmtId="177" fontId="1" fillId="0" borderId="29" xfId="0" applyNumberFormat="1" applyFont="1" applyBorder="1" applyAlignment="1">
      <alignment vertical="center" wrapText="1"/>
    </xf>
    <xf numFmtId="177" fontId="3" fillId="3" borderId="6" xfId="1" applyNumberFormat="1" applyFont="1" applyFill="1" applyBorder="1" applyAlignment="1">
      <alignment vertical="center" shrinkToFit="1"/>
    </xf>
    <xf numFmtId="177" fontId="3" fillId="3" borderId="28" xfId="1" applyNumberFormat="1" applyFont="1" applyFill="1" applyBorder="1" applyAlignment="1">
      <alignment vertical="center"/>
    </xf>
    <xf numFmtId="177" fontId="3" fillId="3" borderId="29" xfId="1" applyNumberFormat="1" applyFont="1" applyFill="1" applyBorder="1" applyAlignment="1">
      <alignment vertical="center"/>
    </xf>
    <xf numFmtId="177" fontId="3" fillId="0" borderId="36" xfId="1" applyNumberFormat="1" applyFont="1" applyBorder="1" applyAlignment="1">
      <alignment vertical="center" shrinkToFit="1"/>
    </xf>
    <xf numFmtId="177" fontId="3" fillId="0" borderId="37" xfId="1" applyNumberFormat="1" applyFont="1" applyBorder="1" applyAlignment="1">
      <alignment vertical="center"/>
    </xf>
    <xf numFmtId="177" fontId="3" fillId="0" borderId="32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 shrinkToFit="1"/>
    </xf>
    <xf numFmtId="177" fontId="3" fillId="0" borderId="38" xfId="1" applyNumberFormat="1" applyFont="1" applyBorder="1" applyAlignment="1">
      <alignment vertical="center"/>
    </xf>
    <xf numFmtId="177" fontId="3" fillId="0" borderId="39" xfId="1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3" fillId="0" borderId="33" xfId="1" applyNumberFormat="1" applyFont="1" applyBorder="1" applyAlignment="1">
      <alignment vertical="center"/>
    </xf>
    <xf numFmtId="177" fontId="3" fillId="0" borderId="40" xfId="1" applyNumberFormat="1" applyFont="1" applyBorder="1" applyAlignment="1">
      <alignment vertical="center"/>
    </xf>
    <xf numFmtId="177" fontId="3" fillId="3" borderId="41" xfId="1" applyNumberFormat="1" applyFont="1" applyFill="1" applyBorder="1" applyAlignment="1">
      <alignment vertical="center" shrinkToFit="1"/>
    </xf>
    <xf numFmtId="177" fontId="3" fillId="3" borderId="42" xfId="1" applyNumberFormat="1" applyFont="1" applyFill="1" applyBorder="1" applyAlignment="1">
      <alignment vertical="center"/>
    </xf>
    <xf numFmtId="177" fontId="3" fillId="3" borderId="43" xfId="1" applyNumberFormat="1" applyFont="1" applyFill="1" applyBorder="1" applyAlignment="1">
      <alignment vertical="center"/>
    </xf>
    <xf numFmtId="177" fontId="3" fillId="3" borderId="44" xfId="1" applyNumberFormat="1" applyFont="1" applyFill="1" applyBorder="1" applyAlignment="1">
      <alignment vertical="center" shrinkToFit="1"/>
    </xf>
    <xf numFmtId="177" fontId="3" fillId="3" borderId="45" xfId="1" applyNumberFormat="1" applyFont="1" applyFill="1" applyBorder="1" applyAlignment="1">
      <alignment vertical="center"/>
    </xf>
    <xf numFmtId="177" fontId="3" fillId="3" borderId="46" xfId="1" applyNumberFormat="1" applyFont="1" applyFill="1" applyBorder="1" applyAlignment="1">
      <alignment vertical="center"/>
    </xf>
    <xf numFmtId="177" fontId="1" fillId="0" borderId="47" xfId="0" applyNumberFormat="1" applyFont="1" applyBorder="1" applyAlignment="1">
      <alignment horizontal="center" vertical="center" wrapText="1"/>
    </xf>
    <xf numFmtId="177" fontId="1" fillId="0" borderId="48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49" xfId="0" applyBorder="1">
      <alignment vertical="center"/>
    </xf>
    <xf numFmtId="0" fontId="0" fillId="0" borderId="49" xfId="0" applyFill="1" applyBorder="1">
      <alignment vertical="center"/>
    </xf>
    <xf numFmtId="0" fontId="0" fillId="0" borderId="49" xfId="0" applyFill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179" fontId="0" fillId="0" borderId="49" xfId="2" applyFont="1" applyBorder="1">
      <alignment vertical="center"/>
    </xf>
    <xf numFmtId="176" fontId="0" fillId="0" borderId="49" xfId="0" applyNumberFormat="1" applyBorder="1" applyAlignment="1">
      <alignment horizontal="right" vertical="center"/>
    </xf>
    <xf numFmtId="176" fontId="0" fillId="0" borderId="49" xfId="0" applyNumberFormat="1" applyFill="1" applyBorder="1">
      <alignment vertical="center"/>
    </xf>
    <xf numFmtId="176" fontId="0" fillId="0" borderId="49" xfId="0" applyNumberFormat="1" applyBorder="1">
      <alignment vertical="center"/>
    </xf>
    <xf numFmtId="176" fontId="0" fillId="4" borderId="50" xfId="0" applyNumberFormat="1" applyFill="1" applyBorder="1">
      <alignment vertical="center"/>
    </xf>
    <xf numFmtId="176" fontId="0" fillId="0" borderId="51" xfId="0" applyNumberFormat="1" applyBorder="1">
      <alignment vertical="center"/>
    </xf>
    <xf numFmtId="176" fontId="0" fillId="4" borderId="49" xfId="0" applyNumberFormat="1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5" fillId="0" borderId="0" xfId="6" applyAlignment="1">
      <alignment horizontal="center"/>
    </xf>
    <xf numFmtId="0" fontId="5" fillId="0" borderId="0" xfId="6"/>
    <xf numFmtId="38" fontId="5" fillId="0" borderId="0" xfId="1" applyFont="1" applyAlignment="1"/>
    <xf numFmtId="0" fontId="5" fillId="0" borderId="0" xfId="6" applyAlignment="1">
      <alignment horizontal="center" vertical="center"/>
    </xf>
    <xf numFmtId="0" fontId="6" fillId="0" borderId="0" xfId="6" applyFont="1"/>
    <xf numFmtId="0" fontId="7" fillId="0" borderId="0" xfId="6" applyFont="1"/>
    <xf numFmtId="0" fontId="5" fillId="0" borderId="49" xfId="6" applyBorder="1" applyAlignment="1">
      <alignment horizontal="center"/>
    </xf>
    <xf numFmtId="0" fontId="8" fillId="0" borderId="49" xfId="6" applyFont="1" applyBorder="1" applyAlignment="1">
      <alignment horizontal="center"/>
    </xf>
    <xf numFmtId="38" fontId="8" fillId="0" borderId="49" xfId="1" applyFont="1" applyBorder="1" applyAlignment="1"/>
    <xf numFmtId="0" fontId="5" fillId="0" borderId="49" xfId="6" applyBorder="1"/>
    <xf numFmtId="38" fontId="0" fillId="0" borderId="49" xfId="3" applyFont="1" applyBorder="1"/>
    <xf numFmtId="0" fontId="8" fillId="5" borderId="49" xfId="6" applyFont="1" applyFill="1" applyBorder="1" applyAlignment="1">
      <alignment horizontal="left"/>
    </xf>
    <xf numFmtId="38" fontId="5" fillId="5" borderId="49" xfId="6" applyNumberFormat="1" applyFill="1" applyBorder="1" applyAlignment="1">
      <alignment horizontal="right"/>
    </xf>
    <xf numFmtId="0" fontId="5" fillId="5" borderId="49" xfId="6" applyFill="1" applyBorder="1" applyAlignment="1">
      <alignment horizontal="center"/>
    </xf>
    <xf numFmtId="14" fontId="5" fillId="0" borderId="49" xfId="6" applyNumberFormat="1" applyBorder="1"/>
    <xf numFmtId="0" fontId="8" fillId="0" borderId="49" xfId="6" applyFont="1" applyBorder="1"/>
    <xf numFmtId="0" fontId="9" fillId="0" borderId="49" xfId="0" applyFont="1" applyBorder="1" applyAlignment="1"/>
    <xf numFmtId="0" fontId="8" fillId="5" borderId="49" xfId="6" applyFont="1" applyFill="1" applyBorder="1"/>
    <xf numFmtId="38" fontId="0" fillId="5" borderId="49" xfId="3" applyFont="1" applyFill="1" applyBorder="1"/>
    <xf numFmtId="0" fontId="5" fillId="5" borderId="49" xfId="6" applyFill="1" applyBorder="1"/>
    <xf numFmtId="0" fontId="5" fillId="0" borderId="0" xfId="6" applyBorder="1" applyAlignment="1">
      <alignment horizontal="center"/>
    </xf>
    <xf numFmtId="14" fontId="8" fillId="0" borderId="49" xfId="6" applyNumberFormat="1" applyFont="1" applyBorder="1"/>
    <xf numFmtId="0" fontId="5" fillId="0" borderId="0" xfId="6" applyBorder="1"/>
    <xf numFmtId="0" fontId="8" fillId="0" borderId="0" xfId="6" applyFont="1"/>
    <xf numFmtId="0" fontId="5" fillId="0" borderId="0" xfId="6" applyFill="1" applyBorder="1"/>
    <xf numFmtId="14" fontId="5" fillId="0" borderId="52" xfId="6" applyNumberFormat="1" applyBorder="1"/>
    <xf numFmtId="14" fontId="5" fillId="0" borderId="53" xfId="6" applyNumberFormat="1" applyBorder="1"/>
    <xf numFmtId="14" fontId="5" fillId="0" borderId="49" xfId="6" applyNumberFormat="1" applyBorder="1" applyAlignment="1">
      <alignment horizontal="right"/>
    </xf>
    <xf numFmtId="38" fontId="8" fillId="0" borderId="49" xfId="1" applyFont="1" applyBorder="1" applyAlignment="1">
      <alignment horizontal="center" vertical="center"/>
    </xf>
    <xf numFmtId="38" fontId="5" fillId="0" borderId="49" xfId="1" applyFont="1" applyBorder="1" applyAlignment="1"/>
    <xf numFmtId="0" fontId="5" fillId="0" borderId="49" xfId="6" applyBorder="1" applyAlignment="1">
      <alignment horizontal="center" vertical="center"/>
    </xf>
    <xf numFmtId="0" fontId="9" fillId="0" borderId="0" xfId="0" applyFont="1" applyAlignment="1"/>
    <xf numFmtId="0" fontId="9" fillId="0" borderId="49" xfId="0" applyFont="1" applyBorder="1" applyAlignment="1">
      <alignment horizontal="center"/>
    </xf>
    <xf numFmtId="38" fontId="10" fillId="0" borderId="49" xfId="1" applyFont="1" applyBorder="1" applyAlignment="1"/>
    <xf numFmtId="0" fontId="5" fillId="0" borderId="53" xfId="6" applyBorder="1" applyAlignment="1">
      <alignment horizontal="center" vertical="center"/>
    </xf>
    <xf numFmtId="0" fontId="5" fillId="0" borderId="54" xfId="6" applyBorder="1" applyAlignment="1">
      <alignment horizontal="center" vertical="center"/>
    </xf>
    <xf numFmtId="0" fontId="8" fillId="0" borderId="50" xfId="6" applyFont="1" applyBorder="1"/>
    <xf numFmtId="38" fontId="5" fillId="0" borderId="52" xfId="1" applyFont="1" applyBorder="1" applyAlignment="1"/>
    <xf numFmtId="0" fontId="8" fillId="0" borderId="52" xfId="6" applyFont="1" applyBorder="1"/>
    <xf numFmtId="38" fontId="5" fillId="0" borderId="53" xfId="1" applyFont="1" applyBorder="1" applyAlignment="1"/>
    <xf numFmtId="0" fontId="5" fillId="0" borderId="53" xfId="6" applyFont="1" applyBorder="1"/>
    <xf numFmtId="0" fontId="5" fillId="0" borderId="49" xfId="6" applyFont="1" applyBorder="1" applyAlignment="1">
      <alignment horizontal="left"/>
    </xf>
    <xf numFmtId="0" fontId="5" fillId="0" borderId="49" xfId="6" applyFont="1" applyBorder="1"/>
    <xf numFmtId="38" fontId="5" fillId="0" borderId="49" xfId="1" applyFont="1" applyBorder="1" applyAlignment="1">
      <alignment horizontal="center"/>
    </xf>
    <xf numFmtId="38" fontId="5" fillId="0" borderId="49" xfId="1" applyFont="1" applyBorder="1" applyAlignment="1">
      <alignment horizontal="right"/>
    </xf>
    <xf numFmtId="0" fontId="5" fillId="0" borderId="52" xfId="6" applyFont="1" applyBorder="1" applyAlignment="1">
      <alignment horizontal="left"/>
    </xf>
    <xf numFmtId="0" fontId="9" fillId="6" borderId="42" xfId="0" applyFont="1" applyFill="1" applyBorder="1" applyAlignment="1">
      <alignment horizontal="center"/>
    </xf>
    <xf numFmtId="0" fontId="9" fillId="0" borderId="42" xfId="0" applyFont="1" applyBorder="1" applyAlignment="1">
      <alignment horizontal="center"/>
    </xf>
    <xf numFmtId="38" fontId="5" fillId="6" borderId="49" xfId="1" applyFont="1" applyFill="1" applyBorder="1" applyAlignment="1"/>
    <xf numFmtId="38" fontId="11" fillId="0" borderId="49" xfId="1" applyFont="1" applyBorder="1" applyAlignment="1"/>
    <xf numFmtId="0" fontId="5" fillId="6" borderId="49" xfId="6" applyFill="1" applyBorder="1"/>
    <xf numFmtId="0" fontId="12" fillId="0" borderId="0" xfId="6" applyFont="1"/>
    <xf numFmtId="0" fontId="13" fillId="0" borderId="0" xfId="6" applyFont="1" applyAlignment="1"/>
    <xf numFmtId="38" fontId="8" fillId="0" borderId="0" xfId="6" applyNumberFormat="1" applyFont="1"/>
    <xf numFmtId="38" fontId="5" fillId="0" borderId="49" xfId="1" applyFont="1" applyFill="1" applyBorder="1" applyAlignment="1"/>
    <xf numFmtId="178" fontId="5" fillId="0" borderId="49" xfId="1" applyNumberFormat="1" applyFont="1" applyFill="1" applyBorder="1" applyAlignment="1"/>
    <xf numFmtId="178" fontId="5" fillId="0" borderId="49" xfId="1" applyNumberFormat="1" applyFont="1" applyBorder="1" applyAlignment="1"/>
    <xf numFmtId="38" fontId="5" fillId="6" borderId="50" xfId="1" applyFont="1" applyFill="1" applyBorder="1" applyAlignment="1"/>
    <xf numFmtId="38" fontId="5" fillId="0" borderId="50" xfId="1" applyFont="1" applyBorder="1" applyAlignment="1"/>
    <xf numFmtId="178" fontId="5" fillId="0" borderId="50" xfId="1" applyNumberFormat="1" applyFont="1" applyBorder="1" applyAlignment="1"/>
    <xf numFmtId="178" fontId="5" fillId="0" borderId="49" xfId="6" applyNumberFormat="1" applyBorder="1"/>
    <xf numFmtId="0" fontId="8" fillId="6" borderId="49" xfId="6" applyFont="1" applyFill="1" applyBorder="1"/>
    <xf numFmtId="178" fontId="8" fillId="0" borderId="49" xfId="6" applyNumberFormat="1" applyFont="1" applyBorder="1"/>
    <xf numFmtId="0" fontId="14" fillId="0" borderId="0" xfId="6" applyFont="1"/>
    <xf numFmtId="38" fontId="8" fillId="6" borderId="49" xfId="1" applyFont="1" applyFill="1" applyBorder="1" applyAlignment="1"/>
    <xf numFmtId="38" fontId="0" fillId="0" borderId="49" xfId="1" applyFont="1" applyBorder="1" applyAlignment="1"/>
    <xf numFmtId="38" fontId="8" fillId="0" borderId="0" xfId="1" applyFont="1" applyBorder="1" applyAlignment="1"/>
    <xf numFmtId="176" fontId="5" fillId="6" borderId="49" xfId="6" applyNumberFormat="1" applyFill="1" applyBorder="1"/>
    <xf numFmtId="38" fontId="5" fillId="0" borderId="0" xfId="6" applyNumberFormat="1"/>
    <xf numFmtId="38" fontId="11" fillId="0" borderId="53" xfId="1" applyFont="1" applyBorder="1" applyAlignment="1"/>
    <xf numFmtId="38" fontId="8" fillId="0" borderId="49" xfId="1" applyFont="1" applyFill="1" applyBorder="1" applyAlignment="1"/>
    <xf numFmtId="38" fontId="8" fillId="0" borderId="49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8" fillId="0" borderId="50" xfId="1" applyFont="1" applyBorder="1" applyAlignment="1"/>
    <xf numFmtId="0" fontId="5" fillId="0" borderId="50" xfId="6" applyBorder="1"/>
    <xf numFmtId="1" fontId="5" fillId="0" borderId="0" xfId="6" applyNumberFormat="1"/>
    <xf numFmtId="176" fontId="15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76" fontId="21" fillId="0" borderId="56" xfId="0" applyNumberFormat="1" applyFont="1" applyFill="1" applyBorder="1" applyAlignment="1">
      <alignment horizontal="center" shrinkToFit="1"/>
    </xf>
    <xf numFmtId="49" fontId="21" fillId="0" borderId="56" xfId="0" applyNumberFormat="1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shrinkToFit="1"/>
    </xf>
    <xf numFmtId="49" fontId="3" fillId="0" borderId="57" xfId="0" applyNumberFormat="1" applyFont="1" applyFill="1" applyBorder="1" applyAlignment="1">
      <alignment horizontal="center" shrinkToFit="1"/>
    </xf>
    <xf numFmtId="176" fontId="3" fillId="0" borderId="57" xfId="0" applyNumberFormat="1" applyFont="1" applyFill="1" applyBorder="1" applyAlignment="1">
      <alignment horizont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3" fillId="0" borderId="59" xfId="0" applyNumberFormat="1" applyFont="1" applyFill="1" applyBorder="1" applyAlignment="1">
      <alignment horizontal="center" shrinkToFit="1"/>
    </xf>
    <xf numFmtId="49" fontId="3" fillId="0" borderId="0" xfId="0" applyNumberFormat="1" applyFont="1" applyFill="1" applyBorder="1" applyAlignment="1">
      <alignment horizontal="center" shrinkToFit="1"/>
    </xf>
    <xf numFmtId="176" fontId="3" fillId="0" borderId="0" xfId="0" applyNumberFormat="1" applyFont="1" applyFill="1" applyBorder="1" applyAlignment="1">
      <alignment horizont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60" xfId="0" applyNumberFormat="1" applyFont="1" applyFill="1" applyBorder="1" applyAlignment="1">
      <alignment horizontal="center" vertical="center" shrinkToFit="1"/>
    </xf>
    <xf numFmtId="49" fontId="3" fillId="0" borderId="62" xfId="0" applyNumberFormat="1" applyFont="1" applyFill="1" applyBorder="1" applyAlignment="1">
      <alignment horizontal="center" vertical="distributed"/>
    </xf>
    <xf numFmtId="176" fontId="3" fillId="0" borderId="63" xfId="0" applyNumberFormat="1" applyFont="1" applyFill="1" applyBorder="1" applyAlignment="1">
      <alignment horizontal="left" vertical="center" shrinkToFit="1"/>
    </xf>
    <xf numFmtId="177" fontId="3" fillId="0" borderId="64" xfId="0" applyNumberFormat="1" applyFont="1" applyFill="1" applyBorder="1" applyAlignment="1">
      <alignment horizontal="left" vertical="center" shrinkToFit="1"/>
    </xf>
    <xf numFmtId="177" fontId="3" fillId="0" borderId="63" xfId="0" applyNumberFormat="1" applyFont="1" applyFill="1" applyBorder="1" applyAlignment="1">
      <alignment horizontal="left" vertical="center" shrinkToFit="1"/>
    </xf>
    <xf numFmtId="177" fontId="3" fillId="0" borderId="65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64" xfId="0" applyNumberFormat="1" applyFont="1" applyFill="1" applyBorder="1" applyAlignment="1">
      <alignment vertical="center" shrinkToFit="1"/>
    </xf>
    <xf numFmtId="49" fontId="3" fillId="0" borderId="67" xfId="0" applyNumberFormat="1" applyFont="1" applyFill="1" applyBorder="1" applyAlignment="1">
      <alignment horizontal="center" vertical="distributed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12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177" fontId="3" fillId="0" borderId="6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60" xfId="0" applyNumberFormat="1" applyFont="1" applyFill="1" applyBorder="1" applyAlignment="1">
      <alignment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177" fontId="22" fillId="0" borderId="60" xfId="0" applyNumberFormat="1" applyFont="1" applyFill="1" applyBorder="1" applyAlignment="1">
      <alignment vertical="center" shrinkToFit="1"/>
    </xf>
    <xf numFmtId="177" fontId="22" fillId="0" borderId="0" xfId="0" applyNumberFormat="1" applyFont="1" applyFill="1" applyBorder="1" applyAlignment="1">
      <alignment vertical="center" shrinkToFit="1"/>
    </xf>
    <xf numFmtId="49" fontId="3" fillId="0" borderId="68" xfId="0" applyNumberFormat="1" applyFont="1" applyFill="1" applyBorder="1" applyAlignment="1">
      <alignment horizontal="center" vertical="distributed"/>
    </xf>
    <xf numFmtId="176" fontId="3" fillId="0" borderId="69" xfId="0" applyNumberFormat="1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>
      <alignment vertical="center" shrinkToFit="1"/>
    </xf>
    <xf numFmtId="177" fontId="3" fillId="0" borderId="69" xfId="0" applyNumberFormat="1" applyFont="1" applyFill="1" applyBorder="1" applyAlignment="1">
      <alignment vertical="center" shrinkToFit="1"/>
    </xf>
    <xf numFmtId="177" fontId="22" fillId="0" borderId="70" xfId="0" applyNumberFormat="1" applyFont="1" applyFill="1" applyBorder="1" applyAlignment="1">
      <alignment vertical="center" shrinkToFit="1"/>
    </xf>
    <xf numFmtId="49" fontId="3" fillId="0" borderId="56" xfId="0" applyNumberFormat="1" applyFont="1" applyFill="1" applyBorder="1" applyAlignment="1">
      <alignment horizontal="center" vertical="distributed"/>
    </xf>
    <xf numFmtId="176" fontId="3" fillId="0" borderId="56" xfId="0" applyNumberFormat="1" applyFont="1" applyFill="1" applyBorder="1" applyAlignment="1">
      <alignment horizontal="center" vertical="center" shrinkToFit="1"/>
    </xf>
    <xf numFmtId="177" fontId="3" fillId="0" borderId="19" xfId="0" applyNumberFormat="1" applyFont="1" applyFill="1" applyBorder="1" applyAlignment="1">
      <alignment horizontal="center" vertical="center" shrinkToFit="1"/>
    </xf>
    <xf numFmtId="177" fontId="3" fillId="0" borderId="56" xfId="0" applyNumberFormat="1" applyFont="1" applyFill="1" applyBorder="1" applyAlignment="1">
      <alignment horizontal="center" vertical="center" shrinkToFit="1"/>
    </xf>
    <xf numFmtId="177" fontId="3" fillId="0" borderId="72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Alignment="1">
      <alignment vertical="center"/>
    </xf>
    <xf numFmtId="177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vertical="center"/>
    </xf>
    <xf numFmtId="49" fontId="3" fillId="0" borderId="73" xfId="0" applyNumberFormat="1" applyFont="1" applyFill="1" applyBorder="1" applyAlignment="1">
      <alignment horizontal="center" vertical="distributed" shrinkToFit="1"/>
    </xf>
    <xf numFmtId="176" fontId="3" fillId="0" borderId="2" xfId="0" applyNumberFormat="1" applyFont="1" applyFill="1" applyBorder="1" applyAlignment="1">
      <alignment vertical="center" shrinkToFit="1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1" fillId="0" borderId="57" xfId="0" applyNumberFormat="1" applyFont="1" applyFill="1" applyBorder="1">
      <alignment vertical="center"/>
    </xf>
    <xf numFmtId="177" fontId="1" fillId="0" borderId="58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 shrinkToFit="1"/>
    </xf>
    <xf numFmtId="49" fontId="3" fillId="0" borderId="67" xfId="0" applyNumberFormat="1" applyFont="1" applyFill="1" applyBorder="1" applyAlignment="1">
      <alignment horizontal="center" vertical="distributed" shrinkToFit="1"/>
    </xf>
    <xf numFmtId="176" fontId="3" fillId="0" borderId="30" xfId="0" applyNumberFormat="1" applyFont="1" applyFill="1" applyBorder="1" applyAlignment="1">
      <alignment vertical="center" shrinkToFit="1"/>
    </xf>
    <xf numFmtId="177" fontId="3" fillId="0" borderId="59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>
      <alignment vertical="center"/>
    </xf>
    <xf numFmtId="177" fontId="1" fillId="0" borderId="60" xfId="0" applyNumberFormat="1" applyFont="1" applyFill="1" applyBorder="1" applyAlignment="1">
      <alignment horizontal="right" vertical="center"/>
    </xf>
    <xf numFmtId="177" fontId="3" fillId="0" borderId="59" xfId="0" applyNumberFormat="1" applyFont="1" applyFill="1" applyBorder="1" applyAlignment="1">
      <alignment vertical="center" shrinkToFit="1"/>
    </xf>
    <xf numFmtId="176" fontId="1" fillId="0" borderId="30" xfId="0" applyNumberFormat="1" applyFont="1" applyFill="1" applyBorder="1" applyAlignment="1">
      <alignment vertical="center" shrinkToFit="1"/>
    </xf>
    <xf numFmtId="49" fontId="3" fillId="7" borderId="67" xfId="0" applyNumberFormat="1" applyFont="1" applyFill="1" applyBorder="1" applyAlignment="1">
      <alignment horizontal="center" vertical="distributed" shrinkToFit="1"/>
    </xf>
    <xf numFmtId="176" fontId="1" fillId="7" borderId="30" xfId="0" applyNumberFormat="1" applyFont="1" applyFill="1" applyBorder="1" applyAlignment="1">
      <alignment vertical="center" shrinkToFit="1"/>
    </xf>
    <xf numFmtId="177" fontId="3" fillId="7" borderId="59" xfId="0" applyNumberFormat="1" applyFont="1" applyFill="1" applyBorder="1" applyAlignment="1">
      <alignment horizontal="center" vertical="center" shrinkToFit="1"/>
    </xf>
    <xf numFmtId="177" fontId="1" fillId="7" borderId="0" xfId="0" applyNumberFormat="1" applyFont="1" applyFill="1" applyBorder="1">
      <alignment vertical="center"/>
    </xf>
    <xf numFmtId="177" fontId="1" fillId="7" borderId="60" xfId="0" applyNumberFormat="1" applyFont="1" applyFill="1" applyBorder="1" applyAlignment="1">
      <alignment horizontal="right" vertical="center"/>
    </xf>
    <xf numFmtId="177" fontId="1" fillId="7" borderId="0" xfId="0" applyNumberFormat="1" applyFont="1" applyFill="1" applyBorder="1" applyAlignment="1">
      <alignment horizontal="right" vertical="center"/>
    </xf>
    <xf numFmtId="177" fontId="3" fillId="7" borderId="59" xfId="0" applyNumberFormat="1" applyFont="1" applyFill="1" applyBorder="1" applyAlignment="1">
      <alignment vertical="center" shrinkToFit="1"/>
    </xf>
    <xf numFmtId="176" fontId="3" fillId="0" borderId="30" xfId="0" applyNumberFormat="1" applyFont="1" applyFill="1" applyBorder="1" applyAlignment="1">
      <alignment horizontal="left" vertical="center" shrinkToFit="1"/>
    </xf>
    <xf numFmtId="49" fontId="1" fillId="0" borderId="67" xfId="0" applyNumberFormat="1" applyFont="1" applyFill="1" applyBorder="1" applyAlignment="1">
      <alignment horizontal="center" vertical="distributed" shrinkToFit="1"/>
    </xf>
    <xf numFmtId="176" fontId="3" fillId="0" borderId="30" xfId="0" applyNumberFormat="1" applyFont="1" applyFill="1" applyBorder="1" applyAlignment="1">
      <alignment vertical="center"/>
    </xf>
    <xf numFmtId="49" fontId="1" fillId="0" borderId="68" xfId="0" applyNumberFormat="1" applyFont="1" applyFill="1" applyBorder="1" applyAlignment="1">
      <alignment horizontal="center" vertical="distributed" shrinkToFit="1"/>
    </xf>
    <xf numFmtId="176" fontId="3" fillId="0" borderId="6" xfId="0" applyNumberFormat="1" applyFont="1" applyFill="1" applyBorder="1" applyAlignment="1">
      <alignment horizontal="left" vertical="center" shrinkToFit="1"/>
    </xf>
    <xf numFmtId="177" fontId="3" fillId="0" borderId="7" xfId="0" applyNumberFormat="1" applyFont="1" applyFill="1" applyBorder="1" applyAlignment="1">
      <alignment horizontal="center" vertical="center" shrinkToFit="1"/>
    </xf>
    <xf numFmtId="177" fontId="1" fillId="0" borderId="69" xfId="0" applyNumberFormat="1" applyFont="1" applyFill="1" applyBorder="1">
      <alignment vertical="center"/>
    </xf>
    <xf numFmtId="177" fontId="1" fillId="0" borderId="70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vertical="center" shrinkToFit="1"/>
    </xf>
    <xf numFmtId="49" fontId="1" fillId="0" borderId="74" xfId="0" applyNumberFormat="1" applyFont="1" applyFill="1" applyBorder="1" applyAlignment="1">
      <alignment horizontal="center" vertical="distributed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49" fontId="1" fillId="0" borderId="76" xfId="0" applyNumberFormat="1" applyFont="1" applyFill="1" applyBorder="1" applyAlignment="1">
      <alignment horizontal="center" vertical="distributed" shrinkToFit="1"/>
    </xf>
    <xf numFmtId="176" fontId="3" fillId="0" borderId="48" xfId="0" applyNumberFormat="1" applyFont="1" applyFill="1" applyBorder="1" applyAlignment="1">
      <alignment horizontal="center" vertical="center" shrinkToFit="1"/>
    </xf>
    <xf numFmtId="177" fontId="3" fillId="0" borderId="77" xfId="0" applyNumberFormat="1" applyFont="1" applyFill="1" applyBorder="1" applyAlignment="1">
      <alignment horizontal="center" vertical="center" shrinkToFit="1"/>
    </xf>
    <xf numFmtId="177" fontId="1" fillId="0" borderId="48" xfId="0" applyNumberFormat="1" applyFont="1" applyFill="1" applyBorder="1">
      <alignment vertical="center"/>
    </xf>
    <xf numFmtId="177" fontId="3" fillId="0" borderId="78" xfId="0" applyNumberFormat="1" applyFont="1" applyFill="1" applyBorder="1" applyAlignment="1">
      <alignment vertical="center" shrinkToFit="1"/>
    </xf>
    <xf numFmtId="177" fontId="3" fillId="0" borderId="77" xfId="0" applyNumberFormat="1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176" fontId="3" fillId="0" borderId="0" xfId="0" applyNumberFormat="1" applyFont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 applyFill="1" applyAlignment="1">
      <alignment vertical="center"/>
    </xf>
    <xf numFmtId="176" fontId="21" fillId="0" borderId="0" xfId="0" applyNumberFormat="1" applyFont="1" applyAlignment="1">
      <alignment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1" fillId="0" borderId="79" xfId="0" applyFont="1" applyFill="1" applyBorder="1" applyAlignment="1">
      <alignment vertical="center" shrinkToFit="1"/>
    </xf>
    <xf numFmtId="0" fontId="1" fillId="0" borderId="58" xfId="0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177" fontId="1" fillId="0" borderId="80" xfId="0" applyNumberFormat="1" applyFont="1" applyBorder="1" applyAlignment="1">
      <alignment vertical="center" wrapText="1"/>
    </xf>
    <xf numFmtId="176" fontId="3" fillId="0" borderId="54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Border="1" applyAlignment="1">
      <alignment horizontal="center" vertical="center" shrinkToFit="1"/>
    </xf>
    <xf numFmtId="49" fontId="3" fillId="0" borderId="81" xfId="0" applyNumberFormat="1" applyFont="1" applyFill="1" applyBorder="1" applyAlignment="1">
      <alignment vertical="center" wrapText="1"/>
    </xf>
    <xf numFmtId="177" fontId="3" fillId="0" borderId="14" xfId="0" applyNumberFormat="1" applyFont="1" applyFill="1" applyBorder="1" applyAlignment="1">
      <alignment vertical="center" wrapText="1"/>
    </xf>
    <xf numFmtId="177" fontId="3" fillId="0" borderId="82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177" fontId="3" fillId="0" borderId="83" xfId="0" applyNumberFormat="1" applyFont="1" applyFill="1" applyBorder="1" applyAlignment="1">
      <alignment vertical="center" shrinkToFit="1"/>
    </xf>
    <xf numFmtId="177" fontId="3" fillId="0" borderId="65" xfId="1" applyNumberFormat="1" applyFont="1" applyFill="1" applyBorder="1" applyAlignment="1">
      <alignment horizontal="right" vertical="center" shrinkToFit="1"/>
    </xf>
    <xf numFmtId="177" fontId="2" fillId="0" borderId="0" xfId="1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vertical="center" wrapText="1"/>
    </xf>
    <xf numFmtId="177" fontId="3" fillId="0" borderId="84" xfId="0" applyNumberFormat="1" applyFont="1" applyFill="1" applyBorder="1" applyAlignment="1">
      <alignment vertical="center" wrapText="1"/>
    </xf>
    <xf numFmtId="177" fontId="3" fillId="0" borderId="54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horizontal="right"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49" fontId="3" fillId="0" borderId="20" xfId="0" applyNumberFormat="1" applyFont="1" applyFill="1" applyBorder="1" applyAlignment="1">
      <alignment vertical="center" wrapText="1"/>
    </xf>
    <xf numFmtId="177" fontId="3" fillId="0" borderId="85" xfId="0" applyNumberFormat="1" applyFont="1" applyFill="1" applyBorder="1" applyAlignment="1">
      <alignment vertical="center" wrapText="1"/>
    </xf>
    <xf numFmtId="177" fontId="3" fillId="0" borderId="53" xfId="0" applyNumberFormat="1" applyFont="1" applyFill="1" applyBorder="1" applyAlignment="1">
      <alignment vertical="center" shrinkToFit="1"/>
    </xf>
    <xf numFmtId="177" fontId="3" fillId="0" borderId="55" xfId="0" applyNumberFormat="1" applyFont="1" applyFill="1" applyBorder="1" applyAlignment="1">
      <alignment vertical="center" shrinkToFit="1"/>
    </xf>
    <xf numFmtId="49" fontId="1" fillId="0" borderId="24" xfId="0" applyNumberFormat="1" applyFont="1" applyBorder="1" applyAlignment="1">
      <alignment vertical="center" wrapText="1"/>
    </xf>
    <xf numFmtId="49" fontId="1" fillId="0" borderId="81" xfId="0" applyNumberFormat="1" applyFont="1" applyBorder="1" applyAlignment="1">
      <alignment vertical="center" wrapText="1"/>
    </xf>
    <xf numFmtId="177" fontId="1" fillId="0" borderId="82" xfId="0" applyNumberFormat="1" applyFont="1" applyBorder="1" applyAlignment="1">
      <alignment vertical="center" wrapText="1"/>
    </xf>
    <xf numFmtId="177" fontId="1" fillId="0" borderId="79" xfId="0" applyNumberFormat="1" applyFont="1" applyFill="1" applyBorder="1" applyAlignment="1">
      <alignment vertical="center"/>
    </xf>
    <xf numFmtId="177" fontId="1" fillId="0" borderId="58" xfId="0" applyNumberFormat="1" applyFont="1" applyFill="1" applyBorder="1" applyAlignment="1">
      <alignment horizontal="right" vertical="center" shrinkToFit="1"/>
    </xf>
    <xf numFmtId="49" fontId="1" fillId="0" borderId="16" xfId="0" applyNumberFormat="1" applyFont="1" applyBorder="1" applyAlignment="1">
      <alignment vertical="center" wrapText="1"/>
    </xf>
    <xf numFmtId="177" fontId="1" fillId="0" borderId="84" xfId="0" applyNumberFormat="1" applyFont="1" applyBorder="1" applyAlignment="1">
      <alignment vertical="center" wrapText="1"/>
    </xf>
    <xf numFmtId="177" fontId="1" fillId="0" borderId="54" xfId="0" applyNumberFormat="1" applyFont="1" applyFill="1" applyBorder="1" applyAlignment="1">
      <alignment vertical="center"/>
    </xf>
    <xf numFmtId="177" fontId="1" fillId="0" borderId="60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49" fontId="1" fillId="0" borderId="20" xfId="0" applyNumberFormat="1" applyFont="1" applyBorder="1" applyAlignment="1">
      <alignment vertical="center" wrapText="1"/>
    </xf>
    <xf numFmtId="177" fontId="1" fillId="0" borderId="21" xfId="0" applyNumberFormat="1" applyFont="1" applyBorder="1" applyAlignment="1">
      <alignment vertical="center" wrapText="1"/>
    </xf>
    <xf numFmtId="177" fontId="1" fillId="0" borderId="85" xfId="0" applyNumberFormat="1" applyFont="1" applyBorder="1" applyAlignment="1">
      <alignment vertical="center" wrapText="1"/>
    </xf>
    <xf numFmtId="177" fontId="1" fillId="7" borderId="54" xfId="0" applyNumberFormat="1" applyFont="1" applyFill="1" applyBorder="1" applyAlignment="1">
      <alignment vertical="center"/>
    </xf>
    <xf numFmtId="177" fontId="1" fillId="7" borderId="60" xfId="0" applyNumberFormat="1" applyFont="1" applyFill="1" applyBorder="1" applyAlignment="1">
      <alignment horizontal="right" vertical="center" shrinkToFit="1"/>
    </xf>
    <xf numFmtId="177" fontId="1" fillId="0" borderId="0" xfId="0" applyNumberFormat="1" applyFont="1">
      <alignment vertical="center"/>
    </xf>
    <xf numFmtId="49" fontId="3" fillId="0" borderId="13" xfId="0" applyNumberFormat="1" applyFont="1" applyFill="1" applyBorder="1" applyAlignment="1">
      <alignment vertical="center" wrapText="1"/>
    </xf>
    <xf numFmtId="177" fontId="1" fillId="0" borderId="53" xfId="0" applyNumberFormat="1" applyFont="1" applyFill="1" applyBorder="1" applyAlignment="1">
      <alignment vertical="center"/>
    </xf>
    <xf numFmtId="177" fontId="1" fillId="0" borderId="70" xfId="0" applyNumberFormat="1" applyFont="1" applyFill="1" applyBorder="1" applyAlignment="1">
      <alignment horizontal="right" vertical="center" shrinkToFit="1"/>
    </xf>
    <xf numFmtId="177" fontId="1" fillId="0" borderId="86" xfId="0" applyNumberFormat="1" applyFont="1" applyFill="1" applyBorder="1" applyAlignment="1">
      <alignment vertical="center"/>
    </xf>
    <xf numFmtId="49" fontId="1" fillId="0" borderId="16" xfId="0" applyNumberFormat="1" applyFont="1" applyFill="1" applyBorder="1" applyAlignment="1">
      <alignment vertical="center" wrapText="1"/>
    </xf>
    <xf numFmtId="177" fontId="22" fillId="0" borderId="84" xfId="0" applyNumberFormat="1" applyFont="1" applyBorder="1" applyAlignment="1">
      <alignment vertical="center" wrapText="1"/>
    </xf>
    <xf numFmtId="177" fontId="22" fillId="0" borderId="0" xfId="0" applyNumberFormat="1" applyFont="1" applyBorder="1" applyAlignment="1">
      <alignment vertical="center" wrapText="1"/>
    </xf>
    <xf numFmtId="49" fontId="3" fillId="0" borderId="87" xfId="0" applyNumberFormat="1" applyFont="1" applyFill="1" applyBorder="1" applyAlignment="1">
      <alignment vertical="center" wrapText="1"/>
    </xf>
    <xf numFmtId="49" fontId="1" fillId="0" borderId="88" xfId="0" applyNumberFormat="1" applyFont="1" applyBorder="1" applyAlignment="1">
      <alignment horizontal="center" vertical="center" wrapText="1"/>
    </xf>
    <xf numFmtId="49" fontId="3" fillId="0" borderId="89" xfId="0" applyNumberFormat="1" applyFont="1" applyFill="1" applyBorder="1" applyAlignment="1">
      <alignment vertical="center" wrapText="1"/>
    </xf>
    <xf numFmtId="177" fontId="1" fillId="0" borderId="90" xfId="0" applyNumberFormat="1" applyFont="1" applyBorder="1" applyAlignment="1">
      <alignment horizontal="center" vertical="center" wrapText="1"/>
    </xf>
    <xf numFmtId="177" fontId="1" fillId="0" borderId="91" xfId="0" applyNumberFormat="1" applyFont="1" applyBorder="1" applyAlignment="1">
      <alignment vertical="center" wrapText="1"/>
    </xf>
    <xf numFmtId="177" fontId="3" fillId="3" borderId="92" xfId="1" applyNumberFormat="1" applyFont="1" applyFill="1" applyBorder="1" applyAlignment="1">
      <alignment vertical="center" shrinkToFit="1"/>
    </xf>
    <xf numFmtId="177" fontId="3" fillId="3" borderId="93" xfId="1" applyNumberFormat="1" applyFont="1" applyFill="1" applyBorder="1" applyAlignment="1">
      <alignment vertical="center"/>
    </xf>
    <xf numFmtId="177" fontId="3" fillId="3" borderId="94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vertical="center"/>
    </xf>
    <xf numFmtId="177" fontId="3" fillId="0" borderId="37" xfId="1" applyNumberFormat="1" applyFont="1" applyBorder="1" applyAlignment="1">
      <alignment vertical="center" shrinkToFit="1"/>
    </xf>
    <xf numFmtId="177" fontId="3" fillId="0" borderId="95" xfId="1" applyNumberFormat="1" applyFont="1" applyBorder="1" applyAlignment="1">
      <alignment vertical="center"/>
    </xf>
    <xf numFmtId="177" fontId="3" fillId="0" borderId="96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33" xfId="1" applyNumberFormat="1" applyFont="1" applyBorder="1" applyAlignment="1">
      <alignment vertical="center" shrinkToFit="1"/>
    </xf>
    <xf numFmtId="177" fontId="3" fillId="0" borderId="97" xfId="1" applyNumberFormat="1" applyFont="1" applyBorder="1" applyAlignment="1">
      <alignment vertical="center"/>
    </xf>
    <xf numFmtId="177" fontId="3" fillId="0" borderId="98" xfId="1" applyNumberFormat="1" applyFont="1" applyBorder="1" applyAlignment="1">
      <alignment vertical="center"/>
    </xf>
    <xf numFmtId="177" fontId="3" fillId="0" borderId="31" xfId="1" applyNumberFormat="1" applyFont="1" applyBorder="1" applyAlignment="1">
      <alignment vertical="center" shrinkToFit="1"/>
    </xf>
    <xf numFmtId="177" fontId="3" fillId="0" borderId="54" xfId="1" applyNumberFormat="1" applyFont="1" applyBorder="1" applyAlignment="1">
      <alignment vertical="center"/>
    </xf>
    <xf numFmtId="177" fontId="3" fillId="0" borderId="99" xfId="1" applyNumberFormat="1" applyFont="1" applyBorder="1" applyAlignment="1">
      <alignment vertical="center"/>
    </xf>
    <xf numFmtId="177" fontId="3" fillId="0" borderId="33" xfId="1" applyNumberFormat="1" applyFont="1" applyFill="1" applyBorder="1" applyAlignment="1">
      <alignment vertical="center" shrinkToFit="1"/>
    </xf>
    <xf numFmtId="177" fontId="3" fillId="0" borderId="97" xfId="1" applyNumberFormat="1" applyFont="1" applyFill="1" applyBorder="1" applyAlignment="1">
      <alignment vertical="center"/>
    </xf>
    <xf numFmtId="177" fontId="3" fillId="0" borderId="98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38" xfId="1" applyNumberFormat="1" applyFont="1" applyBorder="1" applyAlignment="1">
      <alignment vertical="center" shrinkToFit="1"/>
    </xf>
    <xf numFmtId="177" fontId="3" fillId="0" borderId="100" xfId="1" applyNumberFormat="1" applyFont="1" applyBorder="1" applyAlignment="1">
      <alignment vertical="center"/>
    </xf>
    <xf numFmtId="177" fontId="3" fillId="0" borderId="101" xfId="1" applyNumberFormat="1" applyFont="1" applyBorder="1" applyAlignment="1">
      <alignment vertical="center"/>
    </xf>
    <xf numFmtId="177" fontId="3" fillId="3" borderId="42" xfId="1" applyNumberFormat="1" applyFont="1" applyFill="1" applyBorder="1" applyAlignment="1">
      <alignment vertical="center" shrinkToFit="1"/>
    </xf>
    <xf numFmtId="177" fontId="3" fillId="3" borderId="49" xfId="1" applyNumberFormat="1" applyFont="1" applyFill="1" applyBorder="1" applyAlignment="1">
      <alignment vertical="center"/>
    </xf>
    <xf numFmtId="177" fontId="3" fillId="3" borderId="102" xfId="1" applyNumberFormat="1" applyFont="1" applyFill="1" applyBorder="1" applyAlignment="1">
      <alignment vertical="center"/>
    </xf>
    <xf numFmtId="178" fontId="15" fillId="0" borderId="0" xfId="0" applyNumberFormat="1" applyFont="1" applyAlignment="1">
      <alignment vertical="center"/>
    </xf>
    <xf numFmtId="178" fontId="24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vertical="center"/>
    </xf>
    <xf numFmtId="177" fontId="1" fillId="0" borderId="11" xfId="0" applyNumberFormat="1" applyFont="1" applyBorder="1" applyAlignment="1">
      <alignment horizontal="center" vertical="center" wrapText="1"/>
    </xf>
    <xf numFmtId="177" fontId="1" fillId="0" borderId="103" xfId="0" applyNumberFormat="1" applyFont="1" applyBorder="1" applyAlignment="1">
      <alignment horizontal="center" vertical="center" wrapText="1"/>
    </xf>
    <xf numFmtId="177" fontId="1" fillId="0" borderId="104" xfId="0" applyNumberFormat="1" applyFont="1" applyBorder="1" applyAlignment="1">
      <alignment vertical="center" wrapText="1"/>
    </xf>
    <xf numFmtId="177" fontId="3" fillId="0" borderId="15" xfId="0" applyNumberFormat="1" applyFont="1" applyFill="1" applyBorder="1" applyAlignment="1">
      <alignment vertical="center" wrapText="1"/>
    </xf>
    <xf numFmtId="177" fontId="3" fillId="0" borderId="105" xfId="0" applyNumberFormat="1" applyFont="1" applyFill="1" applyBorder="1" applyAlignment="1">
      <alignment vertical="center" wrapText="1"/>
    </xf>
    <xf numFmtId="177" fontId="3" fillId="0" borderId="106" xfId="0" applyNumberFormat="1" applyFont="1" applyFill="1" applyBorder="1" applyAlignment="1">
      <alignment vertical="center" shrinkToFit="1"/>
    </xf>
    <xf numFmtId="177" fontId="3" fillId="0" borderId="97" xfId="0" applyNumberFormat="1" applyFont="1" applyFill="1" applyBorder="1" applyAlignment="1">
      <alignment vertical="center" wrapText="1"/>
    </xf>
    <xf numFmtId="177" fontId="3" fillId="0" borderId="98" xfId="0" applyNumberFormat="1" applyFont="1" applyFill="1" applyBorder="1" applyAlignment="1">
      <alignment vertical="center" shrinkToFit="1"/>
    </xf>
    <xf numFmtId="177" fontId="3" fillId="0" borderId="107" xfId="0" applyNumberFormat="1" applyFont="1" applyFill="1" applyBorder="1" applyAlignment="1">
      <alignment vertical="center" wrapText="1"/>
    </xf>
    <xf numFmtId="177" fontId="3" fillId="0" borderId="108" xfId="0" applyNumberFormat="1" applyFont="1" applyFill="1" applyBorder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177" fontId="1" fillId="0" borderId="103" xfId="0" applyNumberFormat="1" applyFont="1" applyBorder="1" applyAlignment="1">
      <alignment vertical="center" wrapText="1"/>
    </xf>
    <xf numFmtId="177" fontId="1" fillId="0" borderId="104" xfId="0" applyNumberFormat="1" applyFont="1" applyBorder="1" applyAlignment="1">
      <alignment vertical="center" shrinkToFit="1"/>
    </xf>
    <xf numFmtId="177" fontId="1" fillId="0" borderId="105" xfId="0" applyNumberFormat="1" applyFont="1" applyBorder="1" applyAlignment="1">
      <alignment vertical="center" wrapText="1"/>
    </xf>
    <xf numFmtId="177" fontId="1" fillId="0" borderId="106" xfId="0" applyNumberFormat="1" applyFont="1" applyBorder="1" applyAlignment="1">
      <alignment vertical="center" shrinkToFit="1"/>
    </xf>
    <xf numFmtId="177" fontId="1" fillId="0" borderId="97" xfId="0" applyNumberFormat="1" applyFont="1" applyBorder="1" applyAlignment="1">
      <alignment vertical="center" wrapText="1"/>
    </xf>
    <xf numFmtId="177" fontId="1" fillId="0" borderId="98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wrapText="1"/>
    </xf>
    <xf numFmtId="177" fontId="1" fillId="0" borderId="107" xfId="0" applyNumberFormat="1" applyFont="1" applyBorder="1" applyAlignment="1">
      <alignment vertical="center" wrapText="1"/>
    </xf>
    <xf numFmtId="177" fontId="1" fillId="0" borderId="108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vertical="center"/>
    </xf>
    <xf numFmtId="177" fontId="22" fillId="0" borderId="98" xfId="0" applyNumberFormat="1" applyFont="1" applyBorder="1" applyAlignment="1">
      <alignment vertical="center" shrinkToFit="1"/>
    </xf>
    <xf numFmtId="177" fontId="1" fillId="0" borderId="109" xfId="0" applyNumberFormat="1" applyFont="1" applyBorder="1" applyAlignment="1">
      <alignment vertical="center" wrapText="1"/>
    </xf>
    <xf numFmtId="177" fontId="1" fillId="0" borderId="110" xfId="0" applyNumberFormat="1" applyFont="1" applyBorder="1" applyAlignment="1">
      <alignment vertical="center" wrapText="1"/>
    </xf>
    <xf numFmtId="177" fontId="1" fillId="0" borderId="111" xfId="0" applyNumberFormat="1" applyFont="1" applyBorder="1" applyAlignment="1">
      <alignment vertical="center" shrinkToFit="1"/>
    </xf>
    <xf numFmtId="177" fontId="3" fillId="3" borderId="112" xfId="1" applyNumberFormat="1" applyFont="1" applyFill="1" applyBorder="1" applyAlignment="1">
      <alignment vertical="center"/>
    </xf>
    <xf numFmtId="177" fontId="3" fillId="3" borderId="94" xfId="1" applyNumberFormat="1" applyFont="1" applyFill="1" applyBorder="1" applyAlignment="1">
      <alignment vertical="center" shrinkToFit="1"/>
    </xf>
    <xf numFmtId="177" fontId="3" fillId="0" borderId="96" xfId="1" applyNumberFormat="1" applyFont="1" applyBorder="1" applyAlignment="1">
      <alignment vertical="center" shrinkToFit="1"/>
    </xf>
    <xf numFmtId="177" fontId="3" fillId="0" borderId="98" xfId="1" applyNumberFormat="1" applyFont="1" applyBorder="1" applyAlignment="1">
      <alignment vertical="center" shrinkToFit="1"/>
    </xf>
    <xf numFmtId="177" fontId="3" fillId="0" borderId="99" xfId="1" applyNumberFormat="1" applyFont="1" applyBorder="1" applyAlignment="1">
      <alignment vertical="center" shrinkToFit="1"/>
    </xf>
    <xf numFmtId="177" fontId="3" fillId="0" borderId="18" xfId="1" applyNumberFormat="1" applyFont="1" applyFill="1" applyBorder="1" applyAlignment="1">
      <alignment vertical="center"/>
    </xf>
    <xf numFmtId="177" fontId="3" fillId="0" borderId="98" xfId="1" applyNumberFormat="1" applyFont="1" applyFill="1" applyBorder="1" applyAlignment="1">
      <alignment vertical="center" shrinkToFit="1"/>
    </xf>
    <xf numFmtId="177" fontId="3" fillId="0" borderId="101" xfId="1" applyNumberFormat="1" applyFont="1" applyBorder="1" applyAlignment="1">
      <alignment vertical="center" shrinkToFit="1"/>
    </xf>
    <xf numFmtId="177" fontId="3" fillId="3" borderId="102" xfId="1" applyNumberFormat="1" applyFont="1" applyFill="1" applyBorder="1" applyAlignment="1">
      <alignment vertical="center" shrinkToFit="1"/>
    </xf>
    <xf numFmtId="176" fontId="3" fillId="0" borderId="35" xfId="0" applyNumberFormat="1" applyFont="1" applyBorder="1" applyAlignment="1">
      <alignment vertical="center" shrinkToFit="1"/>
    </xf>
    <xf numFmtId="177" fontId="3" fillId="0" borderId="113" xfId="0" applyNumberFormat="1" applyFont="1" applyBorder="1" applyAlignment="1">
      <alignment vertical="center"/>
    </xf>
    <xf numFmtId="177" fontId="3" fillId="0" borderId="114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15" xfId="1" applyNumberFormat="1" applyFont="1" applyBorder="1" applyAlignment="1">
      <alignment vertical="center" shrinkToFit="1"/>
    </xf>
    <xf numFmtId="177" fontId="3" fillId="0" borderId="116" xfId="1" applyNumberFormat="1" applyFont="1" applyBorder="1" applyAlignment="1">
      <alignment vertical="center"/>
    </xf>
    <xf numFmtId="177" fontId="3" fillId="0" borderId="117" xfId="1" applyNumberFormat="1" applyFont="1" applyBorder="1" applyAlignment="1">
      <alignment vertical="center"/>
    </xf>
    <xf numFmtId="177" fontId="3" fillId="3" borderId="45" xfId="1" applyNumberFormat="1" applyFont="1" applyFill="1" applyBorder="1" applyAlignment="1">
      <alignment vertical="center" shrinkToFit="1"/>
    </xf>
    <xf numFmtId="177" fontId="3" fillId="3" borderId="52" xfId="1" applyNumberFormat="1" applyFont="1" applyFill="1" applyBorder="1" applyAlignment="1">
      <alignment vertical="center"/>
    </xf>
    <xf numFmtId="177" fontId="3" fillId="3" borderId="118" xfId="1" applyNumberFormat="1" applyFont="1" applyFill="1" applyBorder="1" applyAlignment="1">
      <alignment vertical="center"/>
    </xf>
    <xf numFmtId="177" fontId="3" fillId="0" borderId="119" xfId="0" applyNumberFormat="1" applyFont="1" applyBorder="1" applyAlignment="1">
      <alignment vertical="center"/>
    </xf>
    <xf numFmtId="177" fontId="3" fillId="0" borderId="114" xfId="0" applyNumberFormat="1" applyFont="1" applyBorder="1" applyAlignment="1">
      <alignment vertical="center" shrinkToFit="1"/>
    </xf>
    <xf numFmtId="177" fontId="3" fillId="0" borderId="120" xfId="1" applyNumberFormat="1" applyFont="1" applyBorder="1" applyAlignment="1">
      <alignment vertical="center"/>
    </xf>
    <xf numFmtId="177" fontId="3" fillId="0" borderId="117" xfId="1" applyNumberFormat="1" applyFont="1" applyBorder="1" applyAlignment="1">
      <alignment vertical="center" shrinkToFit="1"/>
    </xf>
    <xf numFmtId="177" fontId="3" fillId="3" borderId="118" xfId="1" applyNumberFormat="1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176" fontId="24" fillId="0" borderId="0" xfId="0" applyNumberFormat="1" applyFont="1" applyBorder="1" applyAlignment="1">
      <alignment vertical="center"/>
    </xf>
    <xf numFmtId="176" fontId="28" fillId="0" borderId="0" xfId="0" applyNumberFormat="1" applyFont="1" applyAlignment="1">
      <alignment shrinkToFit="1"/>
    </xf>
    <xf numFmtId="176" fontId="24" fillId="0" borderId="122" xfId="0" applyNumberFormat="1" applyFont="1" applyBorder="1" applyAlignment="1">
      <alignment vertical="center"/>
    </xf>
    <xf numFmtId="176" fontId="24" fillId="0" borderId="123" xfId="0" applyNumberFormat="1" applyFont="1" applyBorder="1" applyAlignment="1">
      <alignment horizontal="center" vertical="center"/>
    </xf>
    <xf numFmtId="176" fontId="24" fillId="0" borderId="124" xfId="0" applyNumberFormat="1" applyFont="1" applyBorder="1" applyAlignment="1">
      <alignment horizontal="center" vertical="center"/>
    </xf>
    <xf numFmtId="176" fontId="24" fillId="0" borderId="125" xfId="0" applyNumberFormat="1" applyFont="1" applyBorder="1" applyAlignment="1">
      <alignment horizontal="center" vertical="center"/>
    </xf>
    <xf numFmtId="176" fontId="29" fillId="0" borderId="14" xfId="0" applyNumberFormat="1" applyFont="1" applyBorder="1" applyAlignment="1">
      <alignment vertical="center"/>
    </xf>
    <xf numFmtId="176" fontId="24" fillId="0" borderId="14" xfId="0" applyNumberFormat="1" applyFont="1" applyBorder="1" applyAlignment="1">
      <alignment vertical="center"/>
    </xf>
    <xf numFmtId="176" fontId="24" fillId="0" borderId="127" xfId="0" applyNumberFormat="1" applyFont="1" applyBorder="1" applyAlignment="1">
      <alignment vertical="center"/>
    </xf>
    <xf numFmtId="176" fontId="24" fillId="0" borderId="17" xfId="0" applyNumberFormat="1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176" fontId="24" fillId="0" borderId="129" xfId="0" applyNumberFormat="1" applyFont="1" applyBorder="1" applyAlignment="1">
      <alignment vertical="center"/>
    </xf>
    <xf numFmtId="176" fontId="24" fillId="0" borderId="115" xfId="0" applyNumberFormat="1" applyFont="1" applyBorder="1" applyAlignment="1">
      <alignment vertical="center"/>
    </xf>
    <xf numFmtId="176" fontId="24" fillId="0" borderId="67" xfId="0" applyNumberFormat="1" applyFont="1" applyBorder="1" applyAlignment="1">
      <alignment vertical="center"/>
    </xf>
    <xf numFmtId="176" fontId="24" fillId="0" borderId="31" xfId="0" applyNumberFormat="1" applyFont="1" applyBorder="1" applyAlignment="1">
      <alignment vertical="center"/>
    </xf>
    <xf numFmtId="176" fontId="30" fillId="0" borderId="0" xfId="0" applyNumberFormat="1" applyFont="1" applyBorder="1" applyAlignment="1">
      <alignment vertical="center"/>
    </xf>
    <xf numFmtId="176" fontId="29" fillId="0" borderId="131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15" fillId="0" borderId="131" xfId="0" applyNumberFormat="1" applyFont="1" applyBorder="1" applyAlignment="1">
      <alignment vertical="center"/>
    </xf>
    <xf numFmtId="176" fontId="24" fillId="0" borderId="132" xfId="0" applyNumberFormat="1" applyFont="1" applyBorder="1" applyAlignment="1">
      <alignment vertical="center"/>
    </xf>
    <xf numFmtId="176" fontId="24" fillId="0" borderId="133" xfId="0" applyNumberFormat="1" applyFont="1" applyBorder="1" applyAlignment="1">
      <alignment vertical="center"/>
    </xf>
    <xf numFmtId="176" fontId="24" fillId="0" borderId="134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4" fillId="0" borderId="135" xfId="0" applyNumberFormat="1" applyFont="1" applyBorder="1" applyAlignment="1">
      <alignment vertical="center"/>
    </xf>
    <xf numFmtId="176" fontId="24" fillId="0" borderId="124" xfId="0" applyNumberFormat="1" applyFont="1" applyBorder="1" applyAlignment="1">
      <alignment vertical="center"/>
    </xf>
    <xf numFmtId="176" fontId="24" fillId="3" borderId="136" xfId="0" applyNumberFormat="1" applyFont="1" applyFill="1" applyBorder="1" applyAlignment="1">
      <alignment horizontal="center" vertical="center"/>
    </xf>
    <xf numFmtId="176" fontId="24" fillId="3" borderId="137" xfId="0" applyNumberFormat="1" applyFont="1" applyFill="1" applyBorder="1" applyAlignment="1">
      <alignment horizontal="center" vertical="center"/>
    </xf>
    <xf numFmtId="176" fontId="24" fillId="3" borderId="139" xfId="0" applyNumberFormat="1" applyFont="1" applyFill="1" applyBorder="1" applyAlignment="1">
      <alignment vertical="center"/>
    </xf>
    <xf numFmtId="176" fontId="24" fillId="3" borderId="138" xfId="0" applyNumberFormat="1" applyFont="1" applyFill="1" applyBorder="1" applyAlignment="1">
      <alignment vertical="center"/>
    </xf>
    <xf numFmtId="176" fontId="29" fillId="0" borderId="69" xfId="0" applyNumberFormat="1" applyFont="1" applyBorder="1" applyAlignment="1">
      <alignment vertical="center"/>
    </xf>
    <xf numFmtId="176" fontId="24" fillId="0" borderId="69" xfId="0" applyNumberFormat="1" applyFont="1" applyBorder="1" applyAlignment="1">
      <alignment vertical="center"/>
    </xf>
    <xf numFmtId="176" fontId="24" fillId="0" borderId="140" xfId="0" applyNumberFormat="1" applyFont="1" applyBorder="1" applyAlignment="1">
      <alignment vertical="center"/>
    </xf>
    <xf numFmtId="176" fontId="24" fillId="0" borderId="141" xfId="0" applyNumberFormat="1" applyFont="1" applyBorder="1" applyAlignment="1">
      <alignment vertical="center"/>
    </xf>
    <xf numFmtId="176" fontId="24" fillId="0" borderId="142" xfId="0" applyNumberFormat="1" applyFont="1" applyBorder="1" applyAlignment="1">
      <alignment vertical="center"/>
    </xf>
    <xf numFmtId="176" fontId="24" fillId="0" borderId="145" xfId="0" applyNumberFormat="1" applyFont="1" applyBorder="1" applyAlignment="1">
      <alignment vertical="center"/>
    </xf>
    <xf numFmtId="176" fontId="24" fillId="0" borderId="146" xfId="0" applyNumberFormat="1" applyFont="1" applyBorder="1" applyAlignment="1">
      <alignment vertical="center"/>
    </xf>
    <xf numFmtId="176" fontId="24" fillId="3" borderId="147" xfId="0" applyNumberFormat="1" applyFont="1" applyFill="1" applyBorder="1" applyAlignment="1">
      <alignment vertical="center"/>
    </xf>
    <xf numFmtId="176" fontId="29" fillId="3" borderId="56" xfId="0" applyNumberFormat="1" applyFont="1" applyFill="1" applyBorder="1" applyAlignment="1">
      <alignment horizontal="center" vertical="center"/>
    </xf>
    <xf numFmtId="176" fontId="24" fillId="3" borderId="56" xfId="0" applyNumberFormat="1" applyFont="1" applyFill="1" applyBorder="1" applyAlignment="1">
      <alignment horizontal="center" vertical="center"/>
    </xf>
    <xf numFmtId="176" fontId="24" fillId="3" borderId="148" xfId="0" applyNumberFormat="1" applyFont="1" applyFill="1" applyBorder="1" applyAlignment="1">
      <alignment vertical="center"/>
    </xf>
    <xf numFmtId="176" fontId="24" fillId="3" borderId="149" xfId="0" applyNumberFormat="1" applyFont="1" applyFill="1" applyBorder="1" applyAlignment="1">
      <alignment vertical="center"/>
    </xf>
    <xf numFmtId="176" fontId="24" fillId="0" borderId="74" xfId="0" applyNumberFormat="1" applyFont="1" applyBorder="1" applyAlignment="1">
      <alignment vertical="center"/>
    </xf>
    <xf numFmtId="176" fontId="24" fillId="0" borderId="152" xfId="0" applyNumberFormat="1" applyFont="1" applyBorder="1" applyAlignment="1">
      <alignment vertical="center"/>
    </xf>
    <xf numFmtId="176" fontId="15" fillId="0" borderId="0" xfId="0" applyNumberFormat="1" applyFont="1" applyAlignment="1">
      <alignment horizontal="center" vertical="center"/>
    </xf>
    <xf numFmtId="176" fontId="15" fillId="0" borderId="154" xfId="0" applyNumberFormat="1" applyFont="1" applyFill="1" applyBorder="1" applyAlignment="1">
      <alignment horizontal="center" vertical="center"/>
    </xf>
    <xf numFmtId="176" fontId="15" fillId="0" borderId="156" xfId="0" applyNumberFormat="1" applyFont="1" applyFill="1" applyBorder="1" applyAlignment="1">
      <alignment horizontal="center" vertical="center"/>
    </xf>
    <xf numFmtId="176" fontId="15" fillId="0" borderId="154" xfId="0" applyNumberFormat="1" applyFont="1" applyBorder="1" applyAlignment="1">
      <alignment horizontal="center" vertical="center"/>
    </xf>
    <xf numFmtId="176" fontId="15" fillId="0" borderId="158" xfId="0" applyNumberFormat="1" applyFont="1" applyBorder="1" applyAlignment="1">
      <alignment horizontal="center" vertical="center"/>
    </xf>
    <xf numFmtId="176" fontId="15" fillId="0" borderId="150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right"/>
    </xf>
    <xf numFmtId="176" fontId="24" fillId="0" borderId="81" xfId="0" applyNumberFormat="1" applyFont="1" applyBorder="1" applyAlignment="1">
      <alignment vertical="center"/>
    </xf>
    <xf numFmtId="176" fontId="24" fillId="0" borderId="161" xfId="0" applyNumberFormat="1" applyFont="1" applyBorder="1" applyAlignment="1">
      <alignment vertical="center"/>
    </xf>
    <xf numFmtId="176" fontId="24" fillId="0" borderId="162" xfId="0" applyNumberFormat="1" applyFont="1" applyBorder="1" applyAlignment="1">
      <alignment vertical="center"/>
    </xf>
    <xf numFmtId="176" fontId="24" fillId="0" borderId="8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4" xfId="0" applyNumberFormat="1" applyFont="1" applyBorder="1" applyAlignment="1">
      <alignment vertical="center"/>
    </xf>
    <xf numFmtId="176" fontId="24" fillId="3" borderId="163" xfId="0" applyNumberFormat="1" applyFont="1" applyFill="1" applyBorder="1" applyAlignment="1">
      <alignment vertical="center"/>
    </xf>
    <xf numFmtId="176" fontId="24" fillId="0" borderId="6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0" borderId="164" xfId="0" applyNumberFormat="1" applyFont="1" applyBorder="1" applyAlignment="1">
      <alignment vertical="center"/>
    </xf>
    <xf numFmtId="176" fontId="24" fillId="3" borderId="25" xfId="0" applyNumberFormat="1" applyFont="1" applyFill="1" applyBorder="1" applyAlignment="1">
      <alignment vertical="center"/>
    </xf>
    <xf numFmtId="176" fontId="24" fillId="0" borderId="10" xfId="0" applyNumberFormat="1" applyFont="1" applyBorder="1" applyAlignment="1">
      <alignment vertical="center"/>
    </xf>
    <xf numFmtId="176" fontId="33" fillId="0" borderId="0" xfId="0" applyNumberFormat="1" applyFont="1" applyAlignment="1">
      <alignment horizontal="center" vertical="center"/>
    </xf>
    <xf numFmtId="176" fontId="15" fillId="0" borderId="165" xfId="0" applyNumberFormat="1" applyFont="1" applyBorder="1" applyAlignment="1">
      <alignment horizontal="center" vertical="center"/>
    </xf>
    <xf numFmtId="181" fontId="15" fillId="0" borderId="166" xfId="0" applyNumberFormat="1" applyFont="1" applyFill="1" applyBorder="1" applyAlignment="1">
      <alignment horizontal="center" vertical="center"/>
    </xf>
    <xf numFmtId="176" fontId="15" fillId="0" borderId="167" xfId="0" applyNumberFormat="1" applyFont="1" applyFill="1" applyBorder="1" applyAlignment="1">
      <alignment horizontal="center" vertical="center"/>
    </xf>
    <xf numFmtId="176" fontId="15" fillId="0" borderId="166" xfId="0" applyNumberFormat="1" applyFont="1" applyFill="1" applyBorder="1" applyAlignment="1">
      <alignment horizontal="center" vertical="center"/>
    </xf>
    <xf numFmtId="176" fontId="15" fillId="0" borderId="168" xfId="0" applyNumberFormat="1" applyFont="1" applyFill="1" applyBorder="1" applyAlignment="1">
      <alignment horizontal="center" vertical="center"/>
    </xf>
    <xf numFmtId="176" fontId="18" fillId="0" borderId="56" xfId="0" applyNumberFormat="1" applyFont="1" applyFill="1" applyBorder="1" applyAlignment="1">
      <alignment vertical="center"/>
    </xf>
    <xf numFmtId="177" fontId="1" fillId="0" borderId="151" xfId="0" applyNumberFormat="1" applyFont="1" applyBorder="1" applyAlignment="1">
      <alignment horizontal="center" vertical="center" wrapText="1"/>
    </xf>
    <xf numFmtId="177" fontId="1" fillId="0" borderId="17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/>
    </xf>
    <xf numFmtId="177" fontId="1" fillId="0" borderId="106" xfId="0" applyNumberFormat="1" applyFont="1" applyBorder="1" applyAlignment="1">
      <alignment vertical="center" wrapText="1"/>
    </xf>
    <xf numFmtId="177" fontId="1" fillId="0" borderId="98" xfId="0" applyNumberFormat="1" applyFont="1" applyBorder="1" applyAlignment="1">
      <alignment vertical="center" wrapText="1"/>
    </xf>
    <xf numFmtId="177" fontId="3" fillId="0" borderId="171" xfId="1" applyNumberFormat="1" applyFont="1" applyFill="1" applyBorder="1" applyAlignment="1">
      <alignment horizontal="right" vertical="center"/>
    </xf>
    <xf numFmtId="177" fontId="3" fillId="0" borderId="172" xfId="0" applyNumberFormat="1" applyFont="1" applyFill="1" applyBorder="1" applyAlignment="1">
      <alignment vertical="center" shrinkToFit="1"/>
    </xf>
    <xf numFmtId="177" fontId="35" fillId="0" borderId="98" xfId="0" applyNumberFormat="1" applyFont="1" applyBorder="1" applyAlignment="1">
      <alignment vertical="center" wrapText="1"/>
    </xf>
    <xf numFmtId="177" fontId="3" fillId="0" borderId="40" xfId="0" applyNumberFormat="1" applyFont="1" applyFill="1" applyBorder="1" applyAlignment="1">
      <alignment horizontal="right" vertical="center" shrinkToFit="1"/>
    </xf>
    <xf numFmtId="177" fontId="3" fillId="0" borderId="31" xfId="0" applyNumberFormat="1" applyFont="1" applyFill="1" applyBorder="1" applyAlignment="1">
      <alignment vertical="center" shrinkToFit="1"/>
    </xf>
    <xf numFmtId="176" fontId="2" fillId="0" borderId="98" xfId="0" applyNumberFormat="1" applyFont="1" applyBorder="1" applyAlignment="1">
      <alignment vertical="center"/>
    </xf>
    <xf numFmtId="177" fontId="3" fillId="0" borderId="40" xfId="0" applyNumberFormat="1" applyFont="1" applyFill="1" applyBorder="1" applyAlignment="1">
      <alignment vertical="center" shrinkToFit="1"/>
    </xf>
    <xf numFmtId="177" fontId="22" fillId="0" borderId="40" xfId="0" applyNumberFormat="1" applyFont="1" applyFill="1" applyBorder="1" applyAlignment="1">
      <alignment vertical="center" shrinkToFit="1"/>
    </xf>
    <xf numFmtId="177" fontId="3" fillId="0" borderId="29" xfId="0" applyNumberFormat="1" applyFont="1" applyFill="1" applyBorder="1" applyAlignment="1">
      <alignment vertical="center" shrinkToFit="1"/>
    </xf>
    <xf numFmtId="177" fontId="3" fillId="0" borderId="28" xfId="0" applyNumberFormat="1" applyFont="1" applyFill="1" applyBorder="1" applyAlignment="1">
      <alignment vertical="center" shrinkToFit="1"/>
    </xf>
    <xf numFmtId="177" fontId="3" fillId="0" borderId="75" xfId="0" applyNumberFormat="1" applyFont="1" applyFill="1" applyBorder="1" applyAlignment="1">
      <alignment vertical="center" shrinkToFit="1"/>
    </xf>
    <xf numFmtId="177" fontId="3" fillId="0" borderId="149" xfId="0" applyNumberFormat="1" applyFont="1" applyFill="1" applyBorder="1" applyAlignment="1">
      <alignment vertical="center" shrinkToFit="1"/>
    </xf>
    <xf numFmtId="177" fontId="1" fillId="0" borderId="58" xfId="0" applyNumberFormat="1" applyFont="1" applyFill="1" applyBorder="1" applyAlignment="1">
      <alignment horizontal="left" vertical="center" shrinkToFit="1"/>
    </xf>
    <xf numFmtId="177" fontId="22" fillId="0" borderId="98" xfId="0" applyNumberFormat="1" applyFont="1" applyBorder="1" applyAlignment="1">
      <alignment vertical="center" wrapText="1"/>
    </xf>
    <xf numFmtId="0" fontId="1" fillId="0" borderId="0" xfId="0" applyFont="1" applyFill="1" applyBorder="1">
      <alignment vertical="center"/>
    </xf>
    <xf numFmtId="177" fontId="1" fillId="0" borderId="175" xfId="0" applyNumberFormat="1" applyFont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6" fontId="1" fillId="0" borderId="60" xfId="0" applyNumberFormat="1" applyFont="1" applyFill="1" applyBorder="1" applyAlignment="1">
      <alignment vertical="center"/>
    </xf>
    <xf numFmtId="49" fontId="20" fillId="0" borderId="0" xfId="0" applyNumberFormat="1" applyFont="1" applyAlignment="1">
      <alignment vertical="center" wrapText="1"/>
    </xf>
    <xf numFmtId="49" fontId="3" fillId="0" borderId="10" xfId="0" applyNumberFormat="1" applyFont="1" applyFill="1" applyBorder="1" applyAlignment="1">
      <alignment vertical="center" shrinkToFit="1"/>
    </xf>
    <xf numFmtId="177" fontId="1" fillId="0" borderId="170" xfId="0" applyNumberFormat="1" applyFont="1" applyBorder="1" applyAlignment="1">
      <alignment vertical="center" wrapText="1"/>
    </xf>
    <xf numFmtId="49" fontId="3" fillId="0" borderId="81" xfId="0" applyNumberFormat="1" applyFont="1" applyFill="1" applyBorder="1" applyAlignment="1">
      <alignment vertical="center"/>
    </xf>
    <xf numFmtId="177" fontId="3" fillId="0" borderId="106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vertical="center"/>
    </xf>
    <xf numFmtId="177" fontId="3" fillId="0" borderId="98" xfId="0" applyNumberFormat="1" applyFont="1" applyFill="1" applyBorder="1" applyAlignment="1">
      <alignment vertical="center" wrapText="1"/>
    </xf>
    <xf numFmtId="49" fontId="3" fillId="0" borderId="20" xfId="0" applyNumberFormat="1" applyFont="1" applyFill="1" applyBorder="1" applyAlignment="1">
      <alignment vertical="center"/>
    </xf>
    <xf numFmtId="177" fontId="3" fillId="0" borderId="108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vertical="center"/>
    </xf>
    <xf numFmtId="49" fontId="1" fillId="0" borderId="24" xfId="0" applyNumberFormat="1" applyFont="1" applyBorder="1" applyAlignment="1">
      <alignment vertical="center"/>
    </xf>
    <xf numFmtId="49" fontId="1" fillId="0" borderId="81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177" fontId="1" fillId="0" borderId="108" xfId="0" applyNumberFormat="1" applyFont="1" applyBorder="1" applyAlignment="1">
      <alignment vertical="center" wrapText="1"/>
    </xf>
    <xf numFmtId="0" fontId="36" fillId="0" borderId="98" xfId="0" applyFont="1" applyBorder="1">
      <alignment vertical="center"/>
    </xf>
    <xf numFmtId="177" fontId="1" fillId="0" borderId="183" xfId="0" applyNumberFormat="1" applyFont="1" applyBorder="1" applyAlignment="1">
      <alignment horizontal="center" vertical="center" wrapText="1"/>
    </xf>
    <xf numFmtId="177" fontId="1" fillId="0" borderId="184" xfId="0" applyNumberFormat="1" applyFont="1" applyBorder="1" applyAlignment="1">
      <alignment vertical="center" wrapText="1"/>
    </xf>
    <xf numFmtId="177" fontId="1" fillId="0" borderId="78" xfId="0" applyNumberFormat="1" applyFont="1" applyBorder="1" applyAlignment="1">
      <alignment vertical="center" wrapText="1"/>
    </xf>
    <xf numFmtId="177" fontId="1" fillId="0" borderId="71" xfId="0" applyNumberFormat="1" applyFont="1" applyBorder="1" applyAlignment="1">
      <alignment vertical="center" wrapText="1"/>
    </xf>
    <xf numFmtId="177" fontId="1" fillId="0" borderId="72" xfId="0" applyNumberFormat="1" applyFont="1" applyBorder="1" applyAlignment="1">
      <alignment vertical="center" wrapText="1"/>
    </xf>
    <xf numFmtId="177" fontId="1" fillId="2" borderId="70" xfId="0" applyNumberFormat="1" applyFont="1" applyFill="1" applyBorder="1" applyAlignment="1">
      <alignment vertical="center" wrapText="1"/>
    </xf>
    <xf numFmtId="177" fontId="3" fillId="0" borderId="60" xfId="1" applyNumberFormat="1" applyFont="1" applyBorder="1" applyAlignment="1">
      <alignment vertical="center"/>
    </xf>
    <xf numFmtId="177" fontId="3" fillId="0" borderId="84" xfId="1" applyNumberFormat="1" applyFont="1" applyFill="1" applyBorder="1" applyAlignment="1">
      <alignment vertical="center"/>
    </xf>
    <xf numFmtId="177" fontId="1" fillId="0" borderId="185" xfId="0" applyNumberFormat="1" applyFont="1" applyBorder="1" applyAlignment="1">
      <alignment vertical="center" wrapText="1"/>
    </xf>
    <xf numFmtId="177" fontId="3" fillId="3" borderId="186" xfId="1" applyNumberFormat="1" applyFont="1" applyFill="1" applyBorder="1" applyAlignment="1">
      <alignment vertical="center"/>
    </xf>
    <xf numFmtId="177" fontId="1" fillId="0" borderId="40" xfId="0" applyNumberFormat="1" applyFont="1" applyBorder="1" applyAlignment="1">
      <alignment horizontal="center" vertical="center" wrapText="1"/>
    </xf>
    <xf numFmtId="177" fontId="1" fillId="0" borderId="187" xfId="0" applyNumberFormat="1" applyFont="1" applyFill="1" applyBorder="1">
      <alignment vertical="center"/>
    </xf>
    <xf numFmtId="177" fontId="1" fillId="0" borderId="157" xfId="0" applyNumberFormat="1" applyFont="1" applyFill="1" applyBorder="1">
      <alignment vertical="center"/>
    </xf>
    <xf numFmtId="0" fontId="0" fillId="0" borderId="188" xfId="0" applyBorder="1">
      <alignment vertical="center"/>
    </xf>
    <xf numFmtId="177" fontId="3" fillId="0" borderId="189" xfId="0" applyNumberFormat="1" applyFont="1" applyFill="1" applyBorder="1" applyAlignment="1">
      <alignment vertical="center" shrinkToFit="1"/>
    </xf>
    <xf numFmtId="177" fontId="3" fillId="0" borderId="101" xfId="0" applyNumberFormat="1" applyFont="1" applyFill="1" applyBorder="1" applyAlignment="1">
      <alignment vertical="center" shrinkToFit="1"/>
    </xf>
    <xf numFmtId="177" fontId="3" fillId="0" borderId="16" xfId="1" applyNumberFormat="1" applyFont="1" applyBorder="1" applyAlignment="1">
      <alignment horizontal="left" vertical="center" shrinkToFit="1"/>
    </xf>
    <xf numFmtId="177" fontId="37" fillId="0" borderId="94" xfId="0" applyNumberFormat="1" applyFont="1" applyBorder="1" applyAlignment="1">
      <alignment vertical="center" shrinkToFit="1"/>
    </xf>
    <xf numFmtId="177" fontId="37" fillId="0" borderId="96" xfId="0" applyNumberFormat="1" applyFont="1" applyBorder="1" applyAlignment="1">
      <alignment vertical="center" shrinkToFit="1"/>
    </xf>
    <xf numFmtId="177" fontId="37" fillId="0" borderId="118" xfId="0" applyNumberFormat="1" applyFont="1" applyBorder="1" applyAlignment="1">
      <alignment vertical="center" shrinkToFit="1"/>
    </xf>
    <xf numFmtId="177" fontId="1" fillId="0" borderId="86" xfId="0" applyNumberFormat="1" applyFont="1" applyBorder="1" applyAlignment="1">
      <alignment vertical="center" wrapText="1"/>
    </xf>
    <xf numFmtId="177" fontId="1" fillId="0" borderId="190" xfId="0" applyNumberFormat="1" applyFont="1" applyBorder="1" applyAlignment="1">
      <alignment vertical="center" shrinkToFit="1"/>
    </xf>
    <xf numFmtId="177" fontId="1" fillId="0" borderId="0" xfId="0" applyNumberFormat="1" applyFont="1" applyBorder="1" applyAlignment="1">
      <alignment vertical="center" shrinkToFit="1"/>
    </xf>
    <xf numFmtId="177" fontId="1" fillId="2" borderId="0" xfId="0" applyNumberFormat="1" applyFont="1" applyFill="1" applyBorder="1" applyAlignment="1">
      <alignment vertical="center" wrapText="1"/>
    </xf>
    <xf numFmtId="177" fontId="1" fillId="2" borderId="53" xfId="0" applyNumberFormat="1" applyFont="1" applyFill="1" applyBorder="1" applyAlignment="1">
      <alignment vertical="center" wrapText="1"/>
    </xf>
    <xf numFmtId="177" fontId="1" fillId="2" borderId="186" xfId="0" applyNumberFormat="1" applyFont="1" applyFill="1" applyBorder="1" applyAlignment="1">
      <alignment vertical="center" shrinkToFit="1"/>
    </xf>
    <xf numFmtId="177" fontId="1" fillId="0" borderId="95" xfId="0" applyNumberFormat="1" applyFont="1" applyBorder="1" applyAlignment="1">
      <alignment vertical="center" wrapText="1"/>
    </xf>
    <xf numFmtId="177" fontId="1" fillId="0" borderId="96" xfId="0" applyNumberFormat="1" applyFont="1" applyBorder="1" applyAlignment="1">
      <alignment vertical="center" shrinkToFit="1"/>
    </xf>
    <xf numFmtId="177" fontId="1" fillId="0" borderId="53" xfId="0" applyNumberFormat="1" applyFont="1" applyBorder="1" applyAlignment="1">
      <alignment vertical="center" wrapText="1"/>
    </xf>
    <xf numFmtId="177" fontId="1" fillId="0" borderId="99" xfId="0" applyNumberFormat="1" applyFont="1" applyBorder="1" applyAlignment="1">
      <alignment vertical="center" shrinkToFit="1"/>
    </xf>
    <xf numFmtId="177" fontId="3" fillId="3" borderId="53" xfId="1" applyNumberFormat="1" applyFont="1" applyFill="1" applyBorder="1" applyAlignment="1">
      <alignment vertical="center"/>
    </xf>
    <xf numFmtId="176" fontId="29" fillId="0" borderId="126" xfId="0" quotePrefix="1" applyNumberFormat="1" applyFont="1" applyBorder="1" applyAlignment="1">
      <alignment horizontal="center" vertical="center"/>
    </xf>
    <xf numFmtId="176" fontId="30" fillId="0" borderId="128" xfId="0" quotePrefix="1" applyNumberFormat="1" applyFont="1" applyBorder="1" applyAlignment="1">
      <alignment horizontal="center" vertical="center"/>
    </xf>
    <xf numFmtId="176" fontId="30" fillId="0" borderId="67" xfId="0" quotePrefix="1" applyNumberFormat="1" applyFont="1" applyBorder="1" applyAlignment="1">
      <alignment horizontal="center" vertical="center"/>
    </xf>
    <xf numFmtId="176" fontId="29" fillId="0" borderId="130" xfId="0" quotePrefix="1" applyNumberFormat="1" applyFont="1" applyBorder="1" applyAlignment="1">
      <alignment horizontal="center" vertical="center"/>
    </xf>
    <xf numFmtId="176" fontId="30" fillId="0" borderId="129" xfId="0" quotePrefix="1" applyNumberFormat="1" applyFont="1" applyBorder="1" applyAlignment="1">
      <alignment horizontal="center" vertical="center"/>
    </xf>
    <xf numFmtId="176" fontId="29" fillId="0" borderId="68" xfId="0" quotePrefix="1" applyNumberFormat="1" applyFont="1" applyBorder="1" applyAlignment="1">
      <alignment horizontal="center" vertical="center"/>
    </xf>
    <xf numFmtId="176" fontId="30" fillId="0" borderId="51" xfId="0" quotePrefix="1" applyNumberFormat="1" applyFont="1" applyBorder="1" applyAlignment="1">
      <alignment horizontal="center" vertical="center"/>
    </xf>
    <xf numFmtId="176" fontId="29" fillId="3" borderId="148" xfId="0" quotePrefix="1" applyNumberFormat="1" applyFont="1" applyFill="1" applyBorder="1" applyAlignment="1">
      <alignment horizontal="center" vertical="center"/>
    </xf>
    <xf numFmtId="176" fontId="26" fillId="0" borderId="0" xfId="0" applyNumberFormat="1" applyFont="1" applyAlignment="1">
      <alignment horizontal="center"/>
    </xf>
    <xf numFmtId="176" fontId="27" fillId="0" borderId="0" xfId="0" applyNumberFormat="1" applyFont="1" applyAlignment="1">
      <alignment horizontal="center"/>
    </xf>
    <xf numFmtId="176" fontId="30" fillId="0" borderId="17" xfId="0" applyNumberFormat="1" applyFont="1" applyBorder="1" applyAlignment="1">
      <alignment vertical="center" shrinkToFit="1"/>
    </xf>
    <xf numFmtId="176" fontId="30" fillId="0" borderId="33" xfId="0" applyNumberFormat="1" applyFont="1" applyBorder="1" applyAlignment="1">
      <alignment vertical="center" shrinkToFit="1"/>
    </xf>
    <xf numFmtId="176" fontId="29" fillId="0" borderId="131" xfId="0" applyNumberFormat="1" applyFont="1" applyBorder="1" applyAlignment="1">
      <alignment horizontal="left" vertical="center" shrinkToFit="1"/>
    </xf>
    <xf numFmtId="176" fontId="29" fillId="0" borderId="37" xfId="0" applyNumberFormat="1" applyFont="1" applyBorder="1" applyAlignment="1">
      <alignment horizontal="left" vertical="center" shrinkToFit="1"/>
    </xf>
    <xf numFmtId="176" fontId="24" fillId="3" borderId="136" xfId="0" applyNumberFormat="1" applyFont="1" applyFill="1" applyBorder="1" applyAlignment="1">
      <alignment horizontal="center" vertical="center"/>
    </xf>
    <xf numFmtId="176" fontId="24" fillId="3" borderId="137" xfId="0" applyNumberFormat="1" applyFont="1" applyFill="1" applyBorder="1" applyAlignment="1">
      <alignment horizontal="center" vertical="center"/>
    </xf>
    <xf numFmtId="176" fontId="24" fillId="3" borderId="138" xfId="0" applyNumberFormat="1" applyFont="1" applyFill="1" applyBorder="1" applyAlignment="1">
      <alignment horizontal="center" vertical="center"/>
    </xf>
    <xf numFmtId="176" fontId="24" fillId="0" borderId="143" xfId="0" applyNumberFormat="1" applyFont="1" applyBorder="1" applyAlignment="1">
      <alignment horizontal="center" vertical="center"/>
    </xf>
    <xf numFmtId="176" fontId="24" fillId="0" borderId="144" xfId="0" applyNumberFormat="1" applyFont="1" applyBorder="1" applyAlignment="1">
      <alignment horizontal="center" vertical="center"/>
    </xf>
    <xf numFmtId="176" fontId="24" fillId="0" borderId="74" xfId="0" applyNumberFormat="1" applyFont="1" applyBorder="1" applyAlignment="1">
      <alignment horizontal="center" vertical="center"/>
    </xf>
    <xf numFmtId="176" fontId="24" fillId="0" borderId="151" xfId="0" applyNumberFormat="1" applyFont="1" applyBorder="1" applyAlignment="1">
      <alignment horizontal="center" vertical="center"/>
    </xf>
    <xf numFmtId="176" fontId="31" fillId="0" borderId="151" xfId="0" applyNumberFormat="1" applyFont="1" applyBorder="1" applyAlignment="1">
      <alignment horizontal="left" vertical="center"/>
    </xf>
    <xf numFmtId="0" fontId="32" fillId="0" borderId="151" xfId="0" applyFont="1" applyBorder="1" applyAlignment="1">
      <alignment horizontal="left" vertical="center"/>
    </xf>
    <xf numFmtId="176" fontId="15" fillId="0" borderId="153" xfId="0" applyNumberFormat="1" applyFont="1" applyBorder="1" applyAlignment="1">
      <alignment horizontal="center" vertical="center"/>
    </xf>
    <xf numFmtId="0" fontId="0" fillId="0" borderId="93" xfId="0" applyBorder="1" applyAlignment="1">
      <alignment vertical="center"/>
    </xf>
    <xf numFmtId="176" fontId="15" fillId="0" borderId="93" xfId="0" applyNumberFormat="1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176" fontId="15" fillId="0" borderId="49" xfId="0" applyNumberFormat="1" applyFont="1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180" fontId="15" fillId="0" borderId="49" xfId="0" applyNumberFormat="1" applyFont="1" applyFill="1" applyBorder="1" applyAlignment="1">
      <alignment horizontal="center" vertical="center"/>
    </xf>
    <xf numFmtId="180" fontId="0" fillId="0" borderId="49" xfId="0" applyNumberFormat="1" applyFill="1" applyBorder="1" applyAlignment="1">
      <alignment horizontal="center" vertical="center"/>
    </xf>
    <xf numFmtId="176" fontId="33" fillId="0" borderId="49" xfId="0" applyNumberFormat="1" applyFont="1" applyFill="1" applyBorder="1" applyAlignment="1">
      <alignment horizontal="left" vertical="center"/>
    </xf>
    <xf numFmtId="0" fontId="34" fillId="0" borderId="49" xfId="0" applyFont="1" applyFill="1" applyBorder="1" applyAlignment="1">
      <alignment horizontal="left" vertical="center"/>
    </xf>
    <xf numFmtId="0" fontId="34" fillId="0" borderId="49" xfId="0" applyFont="1" applyFill="1" applyBorder="1" applyAlignment="1">
      <alignment vertical="center"/>
    </xf>
    <xf numFmtId="176" fontId="15" fillId="0" borderId="155" xfId="0" applyNumberFormat="1" applyFont="1" applyFill="1" applyBorder="1" applyAlignment="1">
      <alignment vertical="center"/>
    </xf>
    <xf numFmtId="0" fontId="0" fillId="0" borderId="155" xfId="0" applyFill="1" applyBorder="1" applyAlignment="1">
      <alignment vertical="center"/>
    </xf>
    <xf numFmtId="176" fontId="15" fillId="0" borderId="154" xfId="0" applyNumberFormat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176" fontId="15" fillId="0" borderId="157" xfId="0" applyNumberFormat="1" applyFont="1" applyFill="1" applyBorder="1" applyAlignment="1">
      <alignment horizontal="left" vertical="center"/>
    </xf>
    <xf numFmtId="0" fontId="0" fillId="0" borderId="157" xfId="0" applyFill="1" applyBorder="1" applyAlignment="1">
      <alignment horizontal="left" vertical="center"/>
    </xf>
    <xf numFmtId="176" fontId="15" fillId="0" borderId="157" xfId="0" applyNumberFormat="1" applyFont="1" applyFill="1" applyBorder="1" applyAlignment="1">
      <alignment horizontal="center" vertical="center"/>
    </xf>
    <xf numFmtId="0" fontId="0" fillId="0" borderId="157" xfId="0" applyFill="1" applyBorder="1" applyAlignment="1">
      <alignment horizontal="center" vertical="center"/>
    </xf>
    <xf numFmtId="176" fontId="15" fillId="0" borderId="49" xfId="0" applyNumberFormat="1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9" xfId="0" applyNumberFormat="1" applyFont="1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166" xfId="0" applyFill="1" applyBorder="1" applyAlignment="1">
      <alignment vertical="center"/>
    </xf>
    <xf numFmtId="176" fontId="31" fillId="0" borderId="151" xfId="0" applyNumberFormat="1" applyFont="1" applyBorder="1" applyAlignment="1">
      <alignment vertical="center"/>
    </xf>
    <xf numFmtId="0" fontId="32" fillId="0" borderId="151" xfId="0" applyFont="1" applyBorder="1" applyAlignment="1">
      <alignment vertical="center"/>
    </xf>
    <xf numFmtId="176" fontId="15" fillId="0" borderId="49" xfId="0" applyNumberFormat="1" applyFont="1" applyFill="1" applyBorder="1" applyAlignment="1">
      <alignment horizontal="center" vertical="center"/>
    </xf>
    <xf numFmtId="177" fontId="3" fillId="0" borderId="179" xfId="0" applyNumberFormat="1" applyFont="1" applyFill="1" applyBorder="1" applyAlignment="1">
      <alignment vertical="center" wrapText="1"/>
    </xf>
    <xf numFmtId="177" fontId="3" fillId="0" borderId="17" xfId="0" applyNumberFormat="1" applyFont="1" applyFill="1" applyBorder="1" applyAlignment="1">
      <alignment vertical="center" wrapText="1"/>
    </xf>
    <xf numFmtId="177" fontId="3" fillId="0" borderId="180" xfId="0" applyNumberFormat="1" applyFont="1" applyFill="1" applyBorder="1" applyAlignment="1">
      <alignment vertical="center" wrapText="1"/>
    </xf>
    <xf numFmtId="177" fontId="3" fillId="0" borderId="21" xfId="0" applyNumberFormat="1" applyFont="1" applyFill="1" applyBorder="1" applyAlignment="1">
      <alignment vertical="center" wrapText="1"/>
    </xf>
    <xf numFmtId="176" fontId="24" fillId="0" borderId="61" xfId="0" applyNumberFormat="1" applyFont="1" applyBorder="1" applyAlignment="1">
      <alignment horizontal="center" vertical="distributed" textRotation="255"/>
    </xf>
    <xf numFmtId="176" fontId="24" fillId="0" borderId="66" xfId="0" applyNumberFormat="1" applyFont="1" applyBorder="1" applyAlignment="1">
      <alignment horizontal="center" vertical="distributed" textRotation="255"/>
    </xf>
    <xf numFmtId="176" fontId="24" fillId="0" borderId="150" xfId="0" applyNumberFormat="1" applyFont="1" applyBorder="1" applyAlignment="1">
      <alignment horizontal="center" vertical="distributed" textRotation="255"/>
    </xf>
    <xf numFmtId="176" fontId="24" fillId="0" borderId="160" xfId="0" applyNumberFormat="1" applyFont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176" fontId="3" fillId="0" borderId="61" xfId="0" applyNumberFormat="1" applyFont="1" applyFill="1" applyBorder="1" applyAlignment="1">
      <alignment horizontal="center" vertical="distributed" textRotation="255"/>
    </xf>
    <xf numFmtId="176" fontId="3" fillId="0" borderId="66" xfId="0" applyNumberFormat="1" applyFont="1" applyFill="1" applyBorder="1" applyAlignment="1">
      <alignment horizontal="center" vertical="distributed" textRotation="255"/>
    </xf>
    <xf numFmtId="176" fontId="3" fillId="0" borderId="71" xfId="0" applyNumberFormat="1" applyFont="1" applyFill="1" applyBorder="1" applyAlignment="1">
      <alignment horizontal="center" vertical="distributed" textRotation="255"/>
    </xf>
    <xf numFmtId="176" fontId="3" fillId="0" borderId="4" xfId="0" applyNumberFormat="1" applyFont="1" applyFill="1" applyBorder="1" applyAlignment="1">
      <alignment horizontal="center" vertical="distributed" textRotation="255" shrinkToFit="1"/>
    </xf>
    <xf numFmtId="176" fontId="3" fillId="0" borderId="40" xfId="0" applyNumberFormat="1" applyFont="1" applyFill="1" applyBorder="1" applyAlignment="1">
      <alignment horizontal="center" vertical="distributed" textRotation="255" shrinkToFit="1"/>
    </xf>
    <xf numFmtId="0" fontId="1" fillId="0" borderId="40" xfId="0" applyFont="1" applyFill="1" applyBorder="1" applyAlignment="1">
      <alignment horizontal="center" vertical="distributed" textRotation="255" shrinkToFit="1"/>
    </xf>
    <xf numFmtId="0" fontId="1" fillId="0" borderId="75" xfId="0" applyFont="1" applyFill="1" applyBorder="1" applyAlignment="1">
      <alignment horizontal="center" vertical="distributed" textRotation="255" shrinkToFit="1"/>
    </xf>
    <xf numFmtId="177" fontId="1" fillId="0" borderId="181" xfId="0" applyNumberFormat="1" applyFont="1" applyBorder="1" applyAlignment="1">
      <alignment horizontal="center" vertical="center" wrapText="1"/>
    </xf>
    <xf numFmtId="177" fontId="1" fillId="0" borderId="47" xfId="0" applyNumberFormat="1" applyFont="1" applyBorder="1" applyAlignment="1">
      <alignment horizontal="center" vertical="center" wrapText="1"/>
    </xf>
    <xf numFmtId="177" fontId="1" fillId="0" borderId="182" xfId="0" applyNumberFormat="1" applyFont="1" applyBorder="1" applyAlignment="1">
      <alignment vertical="center" wrapText="1"/>
    </xf>
    <xf numFmtId="177" fontId="1" fillId="0" borderId="14" xfId="0" applyNumberFormat="1" applyFont="1" applyBorder="1" applyAlignment="1">
      <alignment vertical="center" wrapText="1"/>
    </xf>
    <xf numFmtId="177" fontId="1" fillId="0" borderId="176" xfId="0" applyNumberFormat="1" applyFont="1" applyBorder="1" applyAlignment="1">
      <alignment horizontal="center" vertical="center" wrapText="1"/>
    </xf>
    <xf numFmtId="177" fontId="1" fillId="0" borderId="151" xfId="0" applyNumberFormat="1" applyFont="1" applyBorder="1" applyAlignment="1">
      <alignment horizontal="center" vertical="center" wrapText="1"/>
    </xf>
    <xf numFmtId="177" fontId="3" fillId="0" borderId="177" xfId="0" applyNumberFormat="1" applyFont="1" applyFill="1" applyBorder="1" applyAlignment="1">
      <alignment vertical="center" wrapText="1"/>
    </xf>
    <xf numFmtId="177" fontId="3" fillId="0" borderId="178" xfId="0" applyNumberFormat="1" applyFont="1" applyFill="1" applyBorder="1" applyAlignment="1">
      <alignment vertical="center" wrapText="1"/>
    </xf>
    <xf numFmtId="177" fontId="1" fillId="0" borderId="79" xfId="0" applyNumberFormat="1" applyFont="1" applyBorder="1" applyAlignment="1">
      <alignment horizontal="center" vertical="center" wrapText="1"/>
    </xf>
    <xf numFmtId="177" fontId="1" fillId="0" borderId="54" xfId="0" applyNumberFormat="1" applyFont="1" applyBorder="1" applyAlignment="1">
      <alignment horizontal="center" vertical="center" wrapText="1"/>
    </xf>
    <xf numFmtId="177" fontId="1" fillId="0" borderId="173" xfId="0" applyNumberFormat="1" applyFont="1" applyBorder="1" applyAlignment="1">
      <alignment horizontal="center" vertical="center" wrapText="1"/>
    </xf>
    <xf numFmtId="177" fontId="1" fillId="0" borderId="99" xfId="0" applyNumberFormat="1" applyFont="1" applyBorder="1" applyAlignment="1">
      <alignment horizontal="center" vertical="center" wrapText="1"/>
    </xf>
    <xf numFmtId="177" fontId="1" fillId="0" borderId="159" xfId="0" applyNumberFormat="1" applyFont="1" applyBorder="1" applyAlignment="1">
      <alignment horizontal="center" vertical="center" wrapText="1"/>
    </xf>
    <xf numFmtId="177" fontId="1" fillId="0" borderId="174" xfId="0" applyNumberFormat="1" applyFont="1" applyBorder="1" applyAlignment="1">
      <alignment horizontal="center" vertical="center" wrapText="1"/>
    </xf>
    <xf numFmtId="176" fontId="24" fillId="0" borderId="121" xfId="0" applyNumberFormat="1" applyFont="1" applyBorder="1" applyAlignment="1">
      <alignment horizontal="center" vertical="center"/>
    </xf>
    <xf numFmtId="176" fontId="24" fillId="0" borderId="63" xfId="0" applyNumberFormat="1" applyFont="1" applyBorder="1" applyAlignment="1">
      <alignment horizontal="center" vertical="center"/>
    </xf>
    <xf numFmtId="176" fontId="24" fillId="0" borderId="59" xfId="0" applyNumberFormat="1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 shrinkToFit="1"/>
    </xf>
    <xf numFmtId="176" fontId="15" fillId="0" borderId="159" xfId="0" applyNumberFormat="1" applyFont="1" applyBorder="1" applyAlignment="1">
      <alignment horizontal="left" vertical="center"/>
    </xf>
    <xf numFmtId="0" fontId="0" fillId="0" borderId="159" xfId="0" applyBorder="1" applyAlignment="1">
      <alignment horizontal="left" vertical="center"/>
    </xf>
    <xf numFmtId="176" fontId="15" fillId="0" borderId="159" xfId="0" applyNumberFormat="1" applyFont="1" applyFill="1" applyBorder="1" applyAlignment="1">
      <alignment vertical="center"/>
    </xf>
    <xf numFmtId="0" fontId="0" fillId="0" borderId="159" xfId="0" applyFill="1" applyBorder="1" applyAlignment="1">
      <alignment vertical="center"/>
    </xf>
    <xf numFmtId="0" fontId="0" fillId="0" borderId="169" xfId="0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58" xfId="0" applyFont="1" applyFill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176" fontId="15" fillId="0" borderId="50" xfId="0" applyNumberFormat="1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15" fillId="0" borderId="50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5" fillId="0" borderId="50" xfId="6" applyBorder="1" applyAlignment="1">
      <alignment horizontal="center" vertical="center"/>
    </xf>
    <xf numFmtId="0" fontId="5" fillId="0" borderId="53" xfId="6" applyBorder="1" applyAlignment="1">
      <alignment horizontal="center" vertical="center"/>
    </xf>
    <xf numFmtId="0" fontId="5" fillId="0" borderId="54" xfId="6" applyBorder="1" applyAlignment="1">
      <alignment horizontal="center" vertical="center"/>
    </xf>
    <xf numFmtId="38" fontId="11" fillId="0" borderId="50" xfId="1" applyFont="1" applyBorder="1" applyAlignment="1">
      <alignment horizontal="right" vertical="center"/>
    </xf>
    <xf numFmtId="38" fontId="11" fillId="0" borderId="53" xfId="1" applyFont="1" applyBorder="1" applyAlignment="1">
      <alignment horizontal="right" vertical="center"/>
    </xf>
    <xf numFmtId="178" fontId="5" fillId="0" borderId="50" xfId="1" applyNumberFormat="1" applyFont="1" applyBorder="1" applyAlignment="1">
      <alignment horizontal="right" vertical="center"/>
    </xf>
    <xf numFmtId="178" fontId="5" fillId="0" borderId="54" xfId="1" applyNumberFormat="1" applyFont="1" applyBorder="1" applyAlignment="1">
      <alignment horizontal="right" vertical="center"/>
    </xf>
    <xf numFmtId="178" fontId="5" fillId="0" borderId="53" xfId="1" applyNumberFormat="1" applyFont="1" applyBorder="1" applyAlignment="1">
      <alignment horizontal="right" vertical="center"/>
    </xf>
    <xf numFmtId="0" fontId="5" fillId="0" borderId="55" xfId="6" applyBorder="1" applyAlignment="1">
      <alignment horizontal="center" vertical="center"/>
    </xf>
    <xf numFmtId="0" fontId="5" fillId="0" borderId="49" xfId="6" applyBorder="1" applyAlignment="1">
      <alignment horizontal="center" vertical="center"/>
    </xf>
    <xf numFmtId="0" fontId="8" fillId="0" borderId="50" xfId="6" applyFont="1" applyBorder="1" applyAlignment="1">
      <alignment horizontal="left" vertical="center" wrapText="1"/>
    </xf>
    <xf numFmtId="0" fontId="5" fillId="0" borderId="53" xfId="6" applyBorder="1" applyAlignment="1">
      <alignment horizontal="left" vertical="center" wrapText="1"/>
    </xf>
    <xf numFmtId="0" fontId="8" fillId="0" borderId="50" xfId="6" applyFont="1" applyBorder="1" applyAlignment="1">
      <alignment horizontal="center" vertical="center"/>
    </xf>
    <xf numFmtId="0" fontId="8" fillId="0" borderId="53" xfId="6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7">
    <cellStyle name="ハイパーリンク 2" xfId="4"/>
    <cellStyle name="桁区切り" xfId="1" builtinId="6"/>
    <cellStyle name="桁区切り [0.00]" xfId="2" builtinId="3"/>
    <cellStyle name="桁区切り 2" xfId="3"/>
    <cellStyle name="標準" xfId="0" builtinId="0"/>
    <cellStyle name="標準 2" xfId="5"/>
    <cellStyle name="標準 3" xfId="6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2647950</xdr:colOff>
      <xdr:row>86</xdr:row>
      <xdr:rowOff>0</xdr:rowOff>
    </xdr:from>
    <xdr:to>
      <xdr:col>23</xdr:col>
      <xdr:colOff>28575</xdr:colOff>
      <xdr:row>88</xdr:row>
      <xdr:rowOff>190500</xdr:rowOff>
    </xdr:to>
    <xdr:cxnSp macro="">
      <xdr:nvCxnSpPr>
        <xdr:cNvPr id="3" name="直線コネクタ 2"/>
        <xdr:cNvCxnSpPr/>
      </xdr:nvCxnSpPr>
      <xdr:spPr>
        <a:xfrm flipH="1">
          <a:off x="18376900" y="21202650"/>
          <a:ext cx="987425" cy="590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942975</xdr:colOff>
      <xdr:row>86</xdr:row>
      <xdr:rowOff>28575</xdr:rowOff>
    </xdr:from>
    <xdr:to>
      <xdr:col>23</xdr:col>
      <xdr:colOff>1295400</xdr:colOff>
      <xdr:row>89</xdr:row>
      <xdr:rowOff>9525</xdr:rowOff>
    </xdr:to>
    <xdr:cxnSp macro="">
      <xdr:nvCxnSpPr>
        <xdr:cNvPr id="9" name="直線コネクタ 8"/>
        <xdr:cNvCxnSpPr/>
      </xdr:nvCxnSpPr>
      <xdr:spPr>
        <a:xfrm flipH="1">
          <a:off x="19326225" y="21231225"/>
          <a:ext cx="1304925" cy="581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2647950</xdr:colOff>
      <xdr:row>44</xdr:row>
      <xdr:rowOff>9525</xdr:rowOff>
    </xdr:from>
    <xdr:to>
      <xdr:col>3</xdr:col>
      <xdr:colOff>942975</xdr:colOff>
      <xdr:row>47</xdr:row>
      <xdr:rowOff>47625</xdr:rowOff>
    </xdr:to>
    <xdr:cxnSp macro="">
      <xdr:nvCxnSpPr>
        <xdr:cNvPr id="2" name="直線コネクタ 1"/>
        <xdr:cNvCxnSpPr/>
      </xdr:nvCxnSpPr>
      <xdr:spPr>
        <a:xfrm flipH="1">
          <a:off x="3081020" y="7839075"/>
          <a:ext cx="949325" cy="552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942975</xdr:colOff>
      <xdr:row>44</xdr:row>
      <xdr:rowOff>28575</xdr:rowOff>
    </xdr:from>
    <xdr:to>
      <xdr:col>3</xdr:col>
      <xdr:colOff>952500</xdr:colOff>
      <xdr:row>47</xdr:row>
      <xdr:rowOff>9525</xdr:rowOff>
    </xdr:to>
    <xdr:cxnSp macro="">
      <xdr:nvCxnSpPr>
        <xdr:cNvPr id="3" name="直線コネクタ 2"/>
        <xdr:cNvCxnSpPr/>
      </xdr:nvCxnSpPr>
      <xdr:spPr>
        <a:xfrm flipH="1">
          <a:off x="4030345" y="7858125"/>
          <a:ext cx="9525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56</xdr:row>
      <xdr:rowOff>152400</xdr:rowOff>
    </xdr:from>
    <xdr:to>
      <xdr:col>4</xdr:col>
      <xdr:colOff>114300</xdr:colOff>
      <xdr:row>59</xdr:row>
      <xdr:rowOff>19050</xdr:rowOff>
    </xdr:to>
    <xdr:cxnSp macro="">
      <xdr:nvCxnSpPr>
        <xdr:cNvPr id="4" name="直線コネクタ 3"/>
        <xdr:cNvCxnSpPr/>
      </xdr:nvCxnSpPr>
      <xdr:spPr>
        <a:xfrm flipH="1">
          <a:off x="3096895" y="10039350"/>
          <a:ext cx="105727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9525</xdr:rowOff>
    </xdr:from>
    <xdr:to>
      <xdr:col>4</xdr:col>
      <xdr:colOff>19050</xdr:colOff>
      <xdr:row>47</xdr:row>
      <xdr:rowOff>0</xdr:rowOff>
    </xdr:to>
    <xdr:cxnSp macro="">
      <xdr:nvCxnSpPr>
        <xdr:cNvPr id="5" name="直線コネクタ 4"/>
        <xdr:cNvCxnSpPr/>
      </xdr:nvCxnSpPr>
      <xdr:spPr>
        <a:xfrm flipH="1">
          <a:off x="4039870" y="7839075"/>
          <a:ext cx="1905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942975</xdr:colOff>
      <xdr:row>44</xdr:row>
      <xdr:rowOff>28575</xdr:rowOff>
    </xdr:from>
    <xdr:to>
      <xdr:col>4</xdr:col>
      <xdr:colOff>1041400</xdr:colOff>
      <xdr:row>47</xdr:row>
      <xdr:rowOff>9525</xdr:rowOff>
    </xdr:to>
    <xdr:cxnSp macro="">
      <xdr:nvCxnSpPr>
        <xdr:cNvPr id="8" name="直線コネクタ 7"/>
        <xdr:cNvCxnSpPr/>
      </xdr:nvCxnSpPr>
      <xdr:spPr>
        <a:xfrm flipH="1">
          <a:off x="4030345" y="7858125"/>
          <a:ext cx="1050925" cy="495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30"/>
  <sheetViews>
    <sheetView tabSelected="1" view="pageBreakPreview" topLeftCell="A22" zoomScaleNormal="100" zoomScaleSheetLayoutView="100" workbookViewId="0">
      <selection activeCell="I31" sqref="I31"/>
    </sheetView>
  </sheetViews>
  <sheetFormatPr defaultColWidth="8.875" defaultRowHeight="13.5"/>
  <cols>
    <col min="6" max="6" width="14.625" customWidth="1"/>
    <col min="8" max="8" width="14.625" customWidth="1"/>
    <col min="9" max="9" width="16.375" customWidth="1"/>
    <col min="10" max="10" width="5" style="1" customWidth="1"/>
    <col min="11" max="11" width="4.5" style="165" customWidth="1"/>
    <col min="12" max="12" width="28.625" style="1" customWidth="1"/>
    <col min="13" max="14" width="8.5" style="1" customWidth="1"/>
    <col min="15" max="15" width="11.875" style="1" customWidth="1"/>
    <col min="16" max="16" width="1.5" style="166" customWidth="1"/>
    <col min="17" max="17" width="11.25" style="166" customWidth="1"/>
    <col min="18" max="18" width="11.875" style="166" customWidth="1"/>
    <col min="19" max="19" width="11.875" customWidth="1"/>
    <col min="20" max="20" width="0.5" customWidth="1"/>
    <col min="21" max="21" width="3.875" style="1" customWidth="1"/>
    <col min="22" max="22" width="34.875" style="1" customWidth="1"/>
    <col min="23" max="23" width="12.5" style="1" customWidth="1"/>
    <col min="24" max="24" width="17.125" style="1" customWidth="1"/>
    <col min="25" max="25" width="1.5" style="385" customWidth="1"/>
    <col min="26" max="26" width="13.625" style="2" customWidth="1"/>
    <col min="27" max="27" width="11.875" style="2" customWidth="1"/>
    <col min="28" max="28" width="11" style="2" customWidth="1"/>
  </cols>
  <sheetData>
    <row r="1" spans="1:9" s="164" customFormat="1" ht="28.5" customHeight="1">
      <c r="A1" s="533" t="s">
        <v>0</v>
      </c>
      <c r="B1" s="533"/>
      <c r="C1" s="533"/>
      <c r="D1" s="533"/>
      <c r="E1" s="533"/>
      <c r="F1" s="533"/>
      <c r="G1" s="533"/>
      <c r="H1" s="533"/>
      <c r="I1" s="533"/>
    </row>
    <row r="2" spans="1:9" s="164" customFormat="1" ht="28.5" customHeight="1">
      <c r="A2" s="534" t="s">
        <v>1</v>
      </c>
      <c r="B2" s="534"/>
      <c r="C2" s="534"/>
      <c r="D2" s="534"/>
      <c r="E2" s="534"/>
      <c r="F2" s="534"/>
      <c r="G2" s="534"/>
      <c r="H2" s="534"/>
      <c r="I2" s="534"/>
    </row>
    <row r="3" spans="1:9" s="164" customFormat="1" ht="17.25" customHeight="1">
      <c r="A3" s="386"/>
      <c r="B3" s="386"/>
      <c r="C3" s="386"/>
      <c r="D3" s="386"/>
      <c r="E3" s="386"/>
      <c r="F3" s="386"/>
      <c r="G3" s="386"/>
      <c r="H3" s="387" t="s">
        <v>2</v>
      </c>
      <c r="I3" s="435" t="s">
        <v>3</v>
      </c>
    </row>
    <row r="4" spans="1:9" s="164" customFormat="1" ht="17.25" customHeight="1">
      <c r="A4" s="605" t="s">
        <v>4</v>
      </c>
      <c r="B4" s="606"/>
      <c r="C4" s="606"/>
      <c r="D4" s="606"/>
      <c r="E4" s="388" t="s">
        <v>5</v>
      </c>
      <c r="F4" s="389">
        <f>地区予算会員数積算根拠!H4</f>
        <v>2760</v>
      </c>
      <c r="G4" s="388" t="s">
        <v>6</v>
      </c>
      <c r="H4" s="389">
        <f>地区予算会員数積算根拠!I4</f>
        <v>2770</v>
      </c>
      <c r="I4" s="582" t="s">
        <v>7</v>
      </c>
    </row>
    <row r="5" spans="1:9" s="164" customFormat="1" ht="17.25" customHeight="1">
      <c r="A5" s="607"/>
      <c r="B5" s="608"/>
      <c r="C5" s="608"/>
      <c r="D5" s="608"/>
      <c r="E5" s="390" t="s">
        <v>8</v>
      </c>
      <c r="F5" s="391" t="s">
        <v>9</v>
      </c>
      <c r="G5" s="390" t="s">
        <v>8</v>
      </c>
      <c r="H5" s="391" t="s">
        <v>9</v>
      </c>
      <c r="I5" s="583"/>
    </row>
    <row r="6" spans="1:9" s="164" customFormat="1" ht="24" customHeight="1">
      <c r="A6" s="579" t="s">
        <v>10</v>
      </c>
      <c r="B6" s="525" t="s">
        <v>11</v>
      </c>
      <c r="C6" s="392" t="s">
        <v>12</v>
      </c>
      <c r="D6" s="393"/>
      <c r="E6" s="388"/>
      <c r="F6" s="394">
        <f>SUM(E7:E10)*$F$4</f>
        <v>16394400</v>
      </c>
      <c r="G6" s="388"/>
      <c r="H6" s="394">
        <f>SUM(G7:G10)*$H$4</f>
        <v>16453800</v>
      </c>
      <c r="I6" s="436">
        <f>F6+H6+I10</f>
        <v>33348200</v>
      </c>
    </row>
    <row r="7" spans="1:9" s="164" customFormat="1" ht="24" customHeight="1">
      <c r="A7" s="580"/>
      <c r="B7" s="526" t="s">
        <v>13</v>
      </c>
      <c r="C7" s="395" t="s">
        <v>14</v>
      </c>
      <c r="D7" s="396"/>
      <c r="E7" s="397">
        <v>2100</v>
      </c>
      <c r="F7" s="398"/>
      <c r="G7" s="397">
        <v>2100</v>
      </c>
      <c r="H7" s="398"/>
      <c r="I7" s="437">
        <f>E7*F4+G7*H4</f>
        <v>11613000</v>
      </c>
    </row>
    <row r="8" spans="1:9" s="164" customFormat="1" ht="24" customHeight="1">
      <c r="A8" s="580"/>
      <c r="B8" s="526" t="s">
        <v>15</v>
      </c>
      <c r="C8" s="395" t="s">
        <v>16</v>
      </c>
      <c r="D8" s="396"/>
      <c r="E8" s="399">
        <v>2210</v>
      </c>
      <c r="F8" s="400"/>
      <c r="G8" s="399">
        <v>2210</v>
      </c>
      <c r="H8" s="400"/>
      <c r="I8" s="438">
        <f>E8*F4+G8*H4</f>
        <v>12221300</v>
      </c>
    </row>
    <row r="9" spans="1:9" s="164" customFormat="1" ht="24" customHeight="1">
      <c r="A9" s="580"/>
      <c r="B9" s="526" t="s">
        <v>17</v>
      </c>
      <c r="C9" s="535" t="s">
        <v>18</v>
      </c>
      <c r="D9" s="536"/>
      <c r="E9" s="399">
        <v>1630</v>
      </c>
      <c r="F9" s="400"/>
      <c r="G9" s="399">
        <v>1630</v>
      </c>
      <c r="H9" s="400"/>
      <c r="I9" s="438">
        <f>E9*F4+G9*H4</f>
        <v>9013900</v>
      </c>
    </row>
    <row r="10" spans="1:9" s="164" customFormat="1" ht="24" customHeight="1">
      <c r="A10" s="580"/>
      <c r="B10" s="527" t="s">
        <v>19</v>
      </c>
      <c r="C10" s="401" t="s">
        <v>20</v>
      </c>
      <c r="D10" s="386"/>
      <c r="E10" s="399"/>
      <c r="F10" s="400"/>
      <c r="G10" s="399"/>
      <c r="H10" s="400">
        <v>500000</v>
      </c>
      <c r="I10" s="439">
        <f>H10</f>
        <v>500000</v>
      </c>
    </row>
    <row r="11" spans="1:9" s="164" customFormat="1" ht="24" customHeight="1">
      <c r="A11" s="580"/>
      <c r="B11" s="528" t="s">
        <v>21</v>
      </c>
      <c r="C11" s="402" t="s">
        <v>22</v>
      </c>
      <c r="D11" s="403"/>
      <c r="E11" s="404"/>
      <c r="F11" s="405">
        <f>E12*$F$4</f>
        <v>10488000</v>
      </c>
      <c r="G11" s="404"/>
      <c r="H11" s="405">
        <f>G12*$H$4</f>
        <v>10526000</v>
      </c>
      <c r="I11" s="440">
        <f>F11+H11</f>
        <v>21014000</v>
      </c>
    </row>
    <row r="12" spans="1:9" s="164" customFormat="1" ht="24" customHeight="1">
      <c r="A12" s="580"/>
      <c r="B12" s="529" t="s">
        <v>13</v>
      </c>
      <c r="C12" s="406" t="s">
        <v>23</v>
      </c>
      <c r="D12" s="398"/>
      <c r="E12" s="407">
        <v>3800</v>
      </c>
      <c r="F12" s="408"/>
      <c r="G12" s="409">
        <v>3800</v>
      </c>
      <c r="H12" s="408"/>
      <c r="I12" s="441"/>
    </row>
    <row r="13" spans="1:9" s="164" customFormat="1" ht="24" customHeight="1">
      <c r="A13" s="580"/>
      <c r="B13" s="528" t="s">
        <v>24</v>
      </c>
      <c r="C13" s="537" t="s">
        <v>25</v>
      </c>
      <c r="D13" s="538"/>
      <c r="E13" s="404"/>
      <c r="F13" s="405">
        <f>E14*$F$4</f>
        <v>7272600</v>
      </c>
      <c r="G13" s="404"/>
      <c r="H13" s="405">
        <f>G14*$H$4</f>
        <v>7298950</v>
      </c>
      <c r="I13" s="440">
        <f t="shared" ref="I13:I19" si="0">F13+H13</f>
        <v>14571550</v>
      </c>
    </row>
    <row r="14" spans="1:9" s="164" customFormat="1" ht="24" customHeight="1">
      <c r="A14" s="580"/>
      <c r="B14" s="529" t="s">
        <v>13</v>
      </c>
      <c r="C14" s="406" t="s">
        <v>26</v>
      </c>
      <c r="D14" s="398"/>
      <c r="E14" s="410">
        <v>2635</v>
      </c>
      <c r="F14" s="398"/>
      <c r="G14" s="410">
        <v>2635</v>
      </c>
      <c r="H14" s="398"/>
      <c r="I14" s="439"/>
    </row>
    <row r="15" spans="1:9" s="164" customFormat="1" ht="24" customHeight="1">
      <c r="A15" s="580"/>
      <c r="B15" s="539" t="s">
        <v>27</v>
      </c>
      <c r="C15" s="540"/>
      <c r="D15" s="541"/>
      <c r="E15" s="413"/>
      <c r="F15" s="414">
        <f t="shared" ref="F15:I15" si="1">F6+F11+F13</f>
        <v>34155000</v>
      </c>
      <c r="G15" s="413"/>
      <c r="H15" s="414">
        <f t="shared" si="1"/>
        <v>34278750</v>
      </c>
      <c r="I15" s="442">
        <f t="shared" si="1"/>
        <v>68933750</v>
      </c>
    </row>
    <row r="16" spans="1:9" s="164" customFormat="1" ht="24" customHeight="1">
      <c r="A16" s="580"/>
      <c r="B16" s="530" t="s">
        <v>28</v>
      </c>
      <c r="C16" s="415" t="s">
        <v>29</v>
      </c>
      <c r="D16" s="416"/>
      <c r="E16" s="416"/>
      <c r="F16" s="416"/>
      <c r="G16" s="416"/>
      <c r="H16" s="416"/>
      <c r="I16" s="443"/>
    </row>
    <row r="17" spans="1:9" s="164" customFormat="1" ht="24" customHeight="1">
      <c r="A17" s="580"/>
      <c r="B17" s="531" t="s">
        <v>13</v>
      </c>
      <c r="C17" s="417" t="s">
        <v>30</v>
      </c>
      <c r="D17" s="417"/>
      <c r="E17" s="418">
        <v>100</v>
      </c>
      <c r="F17" s="419">
        <f>SUM($F$4*E17)</f>
        <v>276000</v>
      </c>
      <c r="G17" s="418">
        <v>100</v>
      </c>
      <c r="H17" s="419">
        <f>SUM($H$4*G17)</f>
        <v>277000</v>
      </c>
      <c r="I17" s="444">
        <f t="shared" si="0"/>
        <v>553000</v>
      </c>
    </row>
    <row r="18" spans="1:9" s="164" customFormat="1" ht="24" customHeight="1">
      <c r="A18" s="580"/>
      <c r="B18" s="531" t="s">
        <v>15</v>
      </c>
      <c r="C18" s="417" t="s">
        <v>31</v>
      </c>
      <c r="D18" s="417"/>
      <c r="E18" s="418">
        <v>150</v>
      </c>
      <c r="F18" s="419">
        <f>SUM($F$4*E18)</f>
        <v>414000</v>
      </c>
      <c r="G18" s="418">
        <v>150</v>
      </c>
      <c r="H18" s="419">
        <f>SUM($H$4*G18)</f>
        <v>415500</v>
      </c>
      <c r="I18" s="444">
        <f t="shared" si="0"/>
        <v>829500</v>
      </c>
    </row>
    <row r="19" spans="1:9" s="164" customFormat="1" ht="24" customHeight="1">
      <c r="A19" s="580"/>
      <c r="B19" s="531" t="s">
        <v>17</v>
      </c>
      <c r="C19" s="417" t="s">
        <v>32</v>
      </c>
      <c r="D19" s="417"/>
      <c r="E19" s="418">
        <v>0</v>
      </c>
      <c r="F19" s="419">
        <f>SUM($F$4*E19)</f>
        <v>0</v>
      </c>
      <c r="G19" s="418">
        <v>15</v>
      </c>
      <c r="H19" s="419">
        <f>SUM($H$4*G19)</f>
        <v>41550</v>
      </c>
      <c r="I19" s="444">
        <f t="shared" si="0"/>
        <v>41550</v>
      </c>
    </row>
    <row r="20" spans="1:9" s="164" customFormat="1" ht="24" customHeight="1">
      <c r="A20" s="580"/>
      <c r="B20" s="542" t="s">
        <v>33</v>
      </c>
      <c r="C20" s="543"/>
      <c r="D20" s="543"/>
      <c r="E20" s="420"/>
      <c r="F20" s="421">
        <f t="shared" ref="F20:I20" si="2">SUM(F17:F19)</f>
        <v>690000</v>
      </c>
      <c r="G20" s="420"/>
      <c r="H20" s="421">
        <f t="shared" si="2"/>
        <v>734050</v>
      </c>
      <c r="I20" s="445">
        <f t="shared" si="2"/>
        <v>1424050</v>
      </c>
    </row>
    <row r="21" spans="1:9" s="164" customFormat="1" ht="24" customHeight="1">
      <c r="A21" s="580"/>
      <c r="B21" s="411"/>
      <c r="C21" s="412" t="s">
        <v>34</v>
      </c>
      <c r="D21" s="412"/>
      <c r="E21" s="413">
        <v>12625</v>
      </c>
      <c r="F21" s="422"/>
      <c r="G21" s="413">
        <v>12640</v>
      </c>
      <c r="H21" s="422"/>
      <c r="I21" s="442">
        <f>+I15+I20</f>
        <v>70357800</v>
      </c>
    </row>
    <row r="22" spans="1:9" s="164" customFormat="1" ht="24" customHeight="1">
      <c r="A22" s="580"/>
      <c r="B22" s="532" t="s">
        <v>35</v>
      </c>
      <c r="C22" s="423" t="s">
        <v>36</v>
      </c>
      <c r="D22" s="424"/>
      <c r="E22" s="425"/>
      <c r="F22" s="426"/>
      <c r="G22" s="425"/>
      <c r="H22" s="426"/>
      <c r="I22" s="446">
        <v>35996433</v>
      </c>
    </row>
    <row r="23" spans="1:9" s="164" customFormat="1" ht="24" customHeight="1">
      <c r="A23" s="581"/>
      <c r="B23" s="544" t="s">
        <v>37</v>
      </c>
      <c r="C23" s="545"/>
      <c r="D23" s="545"/>
      <c r="E23" s="427"/>
      <c r="F23" s="428"/>
      <c r="G23" s="427"/>
      <c r="H23" s="428"/>
      <c r="I23" s="447">
        <f>I15+I20+I22</f>
        <v>106354233</v>
      </c>
    </row>
    <row r="24" spans="1:9" s="164" customFormat="1" ht="24" customHeight="1">
      <c r="A24" s="429"/>
      <c r="B24" s="429"/>
    </row>
    <row r="25" spans="1:9" s="164" customFormat="1" ht="24" customHeight="1">
      <c r="A25" s="429"/>
      <c r="B25" s="429"/>
    </row>
    <row r="26" spans="1:9" s="164" customFormat="1" ht="24" customHeight="1">
      <c r="A26" s="429"/>
      <c r="B26" s="429"/>
      <c r="E26" s="546" t="s">
        <v>38</v>
      </c>
      <c r="F26" s="547"/>
      <c r="G26" s="547"/>
      <c r="H26" s="547"/>
      <c r="I26" s="448" t="s">
        <v>39</v>
      </c>
    </row>
    <row r="27" spans="1:9" s="164" customFormat="1" ht="24" customHeight="1">
      <c r="A27" s="548" t="s">
        <v>40</v>
      </c>
      <c r="B27" s="549"/>
      <c r="C27" s="549"/>
      <c r="D27" s="549"/>
      <c r="E27" s="550" t="s">
        <v>41</v>
      </c>
      <c r="F27" s="551"/>
      <c r="G27" s="550" t="s">
        <v>42</v>
      </c>
      <c r="H27" s="551"/>
      <c r="I27" s="449" t="s">
        <v>43</v>
      </c>
    </row>
    <row r="28" spans="1:9" s="164" customFormat="1" ht="24" customHeight="1">
      <c r="A28" s="430">
        <v>1</v>
      </c>
      <c r="B28" s="552" t="s">
        <v>44</v>
      </c>
      <c r="C28" s="553"/>
      <c r="D28" s="553"/>
      <c r="E28" s="554">
        <v>34.5</v>
      </c>
      <c r="F28" s="555"/>
      <c r="G28" s="554">
        <v>34.5</v>
      </c>
      <c r="H28" s="555"/>
      <c r="I28" s="450">
        <f>SUM(E28:H28)</f>
        <v>69</v>
      </c>
    </row>
    <row r="29" spans="1:9" s="164" customFormat="1" ht="24" customHeight="1">
      <c r="A29" s="430">
        <v>2</v>
      </c>
      <c r="B29" s="556" t="s">
        <v>45</v>
      </c>
      <c r="C29" s="557"/>
      <c r="D29" s="558"/>
      <c r="E29" s="554">
        <v>1</v>
      </c>
      <c r="F29" s="555"/>
      <c r="G29" s="559"/>
      <c r="H29" s="560"/>
      <c r="I29" s="450">
        <f>SUM(E29:H29)</f>
        <v>1</v>
      </c>
    </row>
    <row r="30" spans="1:9" s="164" customFormat="1" ht="24" customHeight="1">
      <c r="A30" s="561" t="s">
        <v>46</v>
      </c>
      <c r="B30" s="562"/>
      <c r="C30" s="562"/>
      <c r="D30" s="562"/>
      <c r="E30" s="554">
        <f>SUM(E28:F29)</f>
        <v>35.5</v>
      </c>
      <c r="F30" s="555"/>
      <c r="G30" s="554">
        <f>SUM(G28:H29)</f>
        <v>34.5</v>
      </c>
      <c r="H30" s="555"/>
      <c r="I30" s="450">
        <f>SUM(I28:I29)</f>
        <v>70</v>
      </c>
    </row>
    <row r="31" spans="1:9" s="164" customFormat="1" ht="24" customHeight="1">
      <c r="A31" s="431">
        <v>3</v>
      </c>
      <c r="B31" s="563" t="s">
        <v>47</v>
      </c>
      <c r="C31" s="564"/>
      <c r="D31" s="564"/>
      <c r="E31" s="565" t="s">
        <v>398</v>
      </c>
      <c r="F31" s="566"/>
      <c r="G31" s="565" t="s">
        <v>398</v>
      </c>
      <c r="H31" s="566"/>
      <c r="I31" s="451" t="s">
        <v>399</v>
      </c>
    </row>
    <row r="32" spans="1:9" s="164" customFormat="1" ht="24" customHeight="1">
      <c r="A32" s="429"/>
      <c r="B32" s="164" t="s">
        <v>48</v>
      </c>
    </row>
    <row r="33" spans="1:28" s="164" customFormat="1" ht="24" customHeight="1">
      <c r="A33" s="429"/>
    </row>
    <row r="34" spans="1:28" s="164" customFormat="1" ht="24" customHeight="1">
      <c r="A34" s="429"/>
    </row>
    <row r="35" spans="1:28" s="164" customFormat="1" ht="24" customHeight="1">
      <c r="A35" s="429"/>
      <c r="B35" s="429"/>
      <c r="E35" s="572" t="s">
        <v>49</v>
      </c>
      <c r="F35" s="573"/>
      <c r="G35" s="573"/>
      <c r="H35" s="573"/>
    </row>
    <row r="36" spans="1:28" s="164" customFormat="1" ht="24" customHeight="1">
      <c r="A36" s="548" t="s">
        <v>50</v>
      </c>
      <c r="B36" s="549"/>
      <c r="C36" s="549"/>
      <c r="D36" s="549"/>
      <c r="E36" s="550" t="s">
        <v>41</v>
      </c>
      <c r="F36" s="551"/>
      <c r="G36" s="551" t="s">
        <v>51</v>
      </c>
      <c r="H36" s="551"/>
      <c r="I36" s="449" t="s">
        <v>43</v>
      </c>
    </row>
    <row r="37" spans="1:28" s="164" customFormat="1" ht="24" customHeight="1">
      <c r="A37" s="432">
        <v>1</v>
      </c>
      <c r="B37" s="567" t="s">
        <v>52</v>
      </c>
      <c r="C37" s="568"/>
      <c r="D37" s="568"/>
      <c r="E37" s="574" t="s">
        <v>53</v>
      </c>
      <c r="F37" s="562"/>
      <c r="G37" s="574" t="s">
        <v>53</v>
      </c>
      <c r="H37" s="562"/>
      <c r="I37" s="452" t="s">
        <v>54</v>
      </c>
    </row>
    <row r="38" spans="1:28" s="164" customFormat="1" ht="24" customHeight="1">
      <c r="A38" s="433"/>
      <c r="B38" s="626" t="s">
        <v>55</v>
      </c>
      <c r="C38" s="627"/>
      <c r="D38" s="627"/>
      <c r="E38" s="628"/>
      <c r="F38" s="629"/>
      <c r="G38" s="628"/>
      <c r="H38" s="629"/>
      <c r="I38" s="453" t="s">
        <v>56</v>
      </c>
    </row>
    <row r="39" spans="1:28" s="164" customFormat="1" ht="24" customHeight="1">
      <c r="A39" s="432">
        <v>2</v>
      </c>
      <c r="B39" s="567" t="s">
        <v>57</v>
      </c>
      <c r="C39" s="568"/>
      <c r="D39" s="568"/>
      <c r="E39" s="569" t="s">
        <v>397</v>
      </c>
      <c r="F39" s="570"/>
      <c r="G39" s="570"/>
      <c r="H39" s="570"/>
      <c r="I39" s="571"/>
    </row>
    <row r="40" spans="1:28" s="3" customFormat="1" ht="20.25" customHeight="1">
      <c r="A40" s="434"/>
      <c r="B40" s="616" t="s">
        <v>58</v>
      </c>
      <c r="C40" s="617"/>
      <c r="D40" s="617"/>
      <c r="E40" s="618" t="s">
        <v>59</v>
      </c>
      <c r="F40" s="619"/>
      <c r="G40" s="619"/>
      <c r="H40" s="619"/>
      <c r="I40" s="620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256"/>
      <c r="Y40" s="474"/>
      <c r="AB40" s="457" t="s">
        <v>3</v>
      </c>
    </row>
    <row r="41" spans="1:28" s="3" customFormat="1" ht="15.75" customHeight="1">
      <c r="A41"/>
      <c r="B41"/>
      <c r="C41"/>
      <c r="D41"/>
      <c r="E41"/>
      <c r="F41"/>
      <c r="G41"/>
      <c r="H41"/>
      <c r="I41"/>
      <c r="J41" s="615" t="s">
        <v>60</v>
      </c>
      <c r="K41" s="615"/>
      <c r="L41" s="615"/>
      <c r="M41" s="615"/>
      <c r="N41" s="615"/>
      <c r="O41" s="615"/>
      <c r="P41" s="615"/>
      <c r="Q41" s="615"/>
      <c r="R41" s="615"/>
      <c r="S41" s="615"/>
      <c r="T41" s="258"/>
      <c r="U41" s="5"/>
      <c r="V41" s="6"/>
      <c r="W41" s="609" t="s">
        <v>61</v>
      </c>
      <c r="X41" s="610"/>
      <c r="Y41" s="474"/>
      <c r="Z41" s="7" t="s">
        <v>62</v>
      </c>
      <c r="AA41" s="599" t="s">
        <v>63</v>
      </c>
      <c r="AB41" s="601" t="s">
        <v>64</v>
      </c>
    </row>
    <row r="42" spans="1:28" s="3" customFormat="1" ht="15.75" customHeight="1">
      <c r="A42"/>
      <c r="B42"/>
      <c r="C42"/>
      <c r="D42"/>
      <c r="E42"/>
      <c r="F42"/>
      <c r="G42"/>
      <c r="H42"/>
      <c r="I42"/>
      <c r="J42" s="615"/>
      <c r="K42" s="615"/>
      <c r="L42" s="615"/>
      <c r="M42" s="615"/>
      <c r="N42" s="615"/>
      <c r="O42" s="615"/>
      <c r="P42" s="615"/>
      <c r="Q42" s="615"/>
      <c r="R42" s="615"/>
      <c r="S42" s="615"/>
      <c r="T42" s="261"/>
      <c r="U42" s="8"/>
      <c r="V42" s="9"/>
      <c r="W42" s="611"/>
      <c r="X42" s="612"/>
      <c r="Y42" s="171"/>
      <c r="Z42" s="10" t="s">
        <v>65</v>
      </c>
      <c r="AA42" s="603"/>
      <c r="AB42" s="604"/>
    </row>
    <row r="43" spans="1:28" s="3" customFormat="1" ht="15.75" customHeight="1">
      <c r="A43"/>
      <c r="B43"/>
      <c r="C43"/>
      <c r="D43"/>
      <c r="E43"/>
      <c r="F43"/>
      <c r="G43"/>
      <c r="H43"/>
      <c r="I43"/>
      <c r="J43" s="621" t="s">
        <v>66</v>
      </c>
      <c r="K43" s="621"/>
      <c r="L43" s="621"/>
      <c r="M43" s="621"/>
      <c r="N43" s="621"/>
      <c r="O43" s="621"/>
      <c r="P43" s="621"/>
      <c r="Q43" s="621"/>
      <c r="R43" s="621"/>
      <c r="S43" s="621"/>
      <c r="T43" s="264"/>
      <c r="U43" s="11" t="s">
        <v>67</v>
      </c>
      <c r="V43" s="12" t="s">
        <v>68</v>
      </c>
      <c r="W43" s="455" t="s">
        <v>69</v>
      </c>
      <c r="X43" s="456">
        <f>SUM(W44:W68)</f>
        <v>13200000</v>
      </c>
      <c r="Y43" s="34"/>
      <c r="Z43" s="13">
        <f>SUM(Z44:Z68)</f>
        <v>14321400</v>
      </c>
      <c r="AA43" s="347">
        <f>X43-Z43</f>
        <v>-1121400</v>
      </c>
      <c r="AB43" s="348"/>
    </row>
    <row r="44" spans="1:28" s="3" customFormat="1" ht="15.75" customHeight="1">
      <c r="A44"/>
      <c r="B44"/>
      <c r="C44"/>
      <c r="D44"/>
      <c r="E44"/>
      <c r="F44"/>
      <c r="G44"/>
      <c r="H44"/>
      <c r="I44"/>
      <c r="J44" s="169"/>
      <c r="K44" s="454"/>
      <c r="L44" s="454"/>
      <c r="M44" s="169"/>
      <c r="N44" s="169"/>
      <c r="P44" s="171"/>
      <c r="Q44" s="171"/>
      <c r="R44" s="171"/>
      <c r="S44" s="457" t="s">
        <v>3</v>
      </c>
      <c r="T44" s="271"/>
      <c r="U44" s="14"/>
      <c r="V44" s="15" t="s">
        <v>70</v>
      </c>
      <c r="W44" s="16">
        <v>500000</v>
      </c>
      <c r="X44" s="458"/>
      <c r="Y44" s="34"/>
      <c r="Z44" s="17">
        <v>600000</v>
      </c>
      <c r="AA44" s="349">
        <f>W44-Z44</f>
        <v>-100000</v>
      </c>
      <c r="AB44" s="350"/>
    </row>
    <row r="45" spans="1:28" s="3" customFormat="1" ht="15.75" customHeight="1">
      <c r="A45"/>
      <c r="B45"/>
      <c r="C45"/>
      <c r="D45"/>
      <c r="E45"/>
      <c r="F45"/>
      <c r="G45"/>
      <c r="H45"/>
      <c r="I45"/>
      <c r="J45" s="172"/>
      <c r="K45" s="173"/>
      <c r="L45" s="174"/>
      <c r="M45" s="622" t="s">
        <v>61</v>
      </c>
      <c r="N45" s="623"/>
      <c r="O45" s="624"/>
      <c r="P45" s="176"/>
      <c r="Q45" s="175" t="s">
        <v>62</v>
      </c>
      <c r="R45" s="259"/>
      <c r="S45" s="260"/>
      <c r="T45" s="275"/>
      <c r="U45" s="14"/>
      <c r="V45" s="18" t="s">
        <v>71</v>
      </c>
      <c r="W45" s="19">
        <v>550000</v>
      </c>
      <c r="X45" s="459"/>
      <c r="Y45" s="34"/>
      <c r="Z45" s="20">
        <v>500000</v>
      </c>
      <c r="AA45" s="351">
        <f>W45-Z45</f>
        <v>50000</v>
      </c>
      <c r="AB45" s="352"/>
    </row>
    <row r="46" spans="1:28" s="3" customFormat="1" ht="15.75" customHeight="1">
      <c r="A46"/>
      <c r="B46"/>
      <c r="C46"/>
      <c r="D46"/>
      <c r="E46"/>
      <c r="F46"/>
      <c r="G46"/>
      <c r="H46"/>
      <c r="I46"/>
      <c r="J46" s="177"/>
      <c r="K46" s="178"/>
      <c r="L46" s="179"/>
      <c r="M46" s="180" t="s">
        <v>8</v>
      </c>
      <c r="N46" s="181" t="s">
        <v>72</v>
      </c>
      <c r="O46" s="182" t="s">
        <v>9</v>
      </c>
      <c r="P46" s="181"/>
      <c r="Q46" s="180" t="s">
        <v>65</v>
      </c>
      <c r="R46" s="263" t="s">
        <v>73</v>
      </c>
      <c r="S46" s="182" t="s">
        <v>74</v>
      </c>
      <c r="T46" s="275"/>
      <c r="U46" s="14"/>
      <c r="V46" s="18" t="s">
        <v>75</v>
      </c>
      <c r="W46" s="19">
        <v>420000</v>
      </c>
      <c r="X46" s="459"/>
      <c r="Y46" s="34"/>
      <c r="Z46" s="20">
        <v>420000</v>
      </c>
      <c r="AA46" s="351">
        <f t="shared" ref="AA46:AA68" si="3">W46-Z46</f>
        <v>0</v>
      </c>
      <c r="AB46" s="352"/>
    </row>
    <row r="47" spans="1:28" s="3" customFormat="1" ht="15.75" customHeight="1">
      <c r="A47"/>
      <c r="B47"/>
      <c r="C47"/>
      <c r="D47"/>
      <c r="E47"/>
      <c r="F47"/>
      <c r="G47"/>
      <c r="H47"/>
      <c r="I47"/>
      <c r="J47" s="584" t="s">
        <v>76</v>
      </c>
      <c r="K47" s="183" t="s">
        <v>77</v>
      </c>
      <c r="L47" s="184" t="s">
        <v>78</v>
      </c>
      <c r="M47" s="185"/>
      <c r="N47" s="186"/>
      <c r="O47" s="187">
        <f>Q71</f>
        <v>35996433</v>
      </c>
      <c r="P47" s="188"/>
      <c r="Q47" s="460">
        <v>35859833</v>
      </c>
      <c r="R47" s="461">
        <f>O47-Q47</f>
        <v>136600</v>
      </c>
      <c r="S47" s="270"/>
      <c r="T47" s="276"/>
      <c r="U47" s="14"/>
      <c r="V47" s="18" t="s">
        <v>79</v>
      </c>
      <c r="W47" s="19">
        <v>900000</v>
      </c>
      <c r="X47" s="462" t="s">
        <v>80</v>
      </c>
      <c r="Y47" s="34"/>
      <c r="Z47" s="20">
        <v>925000</v>
      </c>
      <c r="AA47" s="351">
        <f t="shared" si="3"/>
        <v>-25000</v>
      </c>
      <c r="AB47" s="352"/>
    </row>
    <row r="48" spans="1:28" s="3" customFormat="1" ht="15.75" customHeight="1">
      <c r="A48"/>
      <c r="B48"/>
      <c r="C48"/>
      <c r="D48"/>
      <c r="E48"/>
      <c r="F48"/>
      <c r="G48"/>
      <c r="H48"/>
      <c r="I48"/>
      <c r="J48" s="585"/>
      <c r="K48" s="190" t="s">
        <v>81</v>
      </c>
      <c r="L48" s="191" t="s">
        <v>82</v>
      </c>
      <c r="M48" s="192"/>
      <c r="N48" s="193"/>
      <c r="O48" s="194">
        <f>SUM(O50:O52)</f>
        <v>70357800</v>
      </c>
      <c r="P48" s="195"/>
      <c r="Q48" s="463">
        <f>SUM(Q50:Q52)</f>
        <v>72505400</v>
      </c>
      <c r="R48" s="464">
        <f>O48-Q48</f>
        <v>-2147600</v>
      </c>
      <c r="S48" s="194"/>
      <c r="T48" s="276"/>
      <c r="U48" s="14"/>
      <c r="V48" s="18" t="s">
        <v>83</v>
      </c>
      <c r="W48" s="19">
        <v>1500000</v>
      </c>
      <c r="X48" s="462" t="s">
        <v>80</v>
      </c>
      <c r="Y48" s="34"/>
      <c r="Z48" s="20">
        <v>1600000</v>
      </c>
      <c r="AA48" s="351">
        <f t="shared" si="3"/>
        <v>-100000</v>
      </c>
      <c r="AB48" s="352"/>
    </row>
    <row r="49" spans="1:28" s="3" customFormat="1" ht="15.75" customHeight="1">
      <c r="A49"/>
      <c r="B49"/>
      <c r="C49"/>
      <c r="D49"/>
      <c r="E49"/>
      <c r="F49"/>
      <c r="G49"/>
      <c r="H49"/>
      <c r="I49"/>
      <c r="J49" s="585"/>
      <c r="K49" s="190"/>
      <c r="L49" s="191"/>
      <c r="M49" s="192"/>
      <c r="N49" s="193"/>
      <c r="O49" s="194"/>
      <c r="P49" s="195"/>
      <c r="Q49" s="463"/>
      <c r="R49" s="464"/>
      <c r="S49" s="194"/>
      <c r="T49" s="276"/>
      <c r="U49" s="14"/>
      <c r="V49" s="18" t="s">
        <v>84</v>
      </c>
      <c r="W49" s="19">
        <v>5100000</v>
      </c>
      <c r="X49" s="465"/>
      <c r="Y49" s="475"/>
      <c r="Z49" s="20">
        <v>5112400</v>
      </c>
      <c r="AA49" s="351">
        <f t="shared" si="3"/>
        <v>-12400</v>
      </c>
      <c r="AB49" s="352"/>
    </row>
    <row r="50" spans="1:28" s="3" customFormat="1" ht="15.75" customHeight="1">
      <c r="A50"/>
      <c r="B50"/>
      <c r="C50"/>
      <c r="D50"/>
      <c r="E50"/>
      <c r="F50"/>
      <c r="G50"/>
      <c r="H50"/>
      <c r="I50"/>
      <c r="J50" s="585"/>
      <c r="K50" s="190"/>
      <c r="L50" s="196" t="s">
        <v>85</v>
      </c>
      <c r="M50" s="192">
        <v>12625</v>
      </c>
      <c r="N50" s="193">
        <f>F4</f>
        <v>2760</v>
      </c>
      <c r="O50" s="197">
        <f>M50*N50</f>
        <v>34845000</v>
      </c>
      <c r="P50" s="193"/>
      <c r="Q50" s="466">
        <v>35855000</v>
      </c>
      <c r="R50" s="464">
        <f t="shared" ref="R50:R72" si="4">O50-Q50</f>
        <v>-1010000</v>
      </c>
      <c r="S50" s="197" t="s">
        <v>86</v>
      </c>
      <c r="T50" s="276"/>
      <c r="U50" s="14"/>
      <c r="V50" s="18" t="s">
        <v>87</v>
      </c>
      <c r="W50" s="19">
        <v>0</v>
      </c>
      <c r="X50" s="459"/>
      <c r="Y50" s="34"/>
      <c r="Z50" s="20">
        <v>0</v>
      </c>
      <c r="AA50" s="351">
        <f t="shared" si="3"/>
        <v>0</v>
      </c>
      <c r="AB50" s="352"/>
    </row>
    <row r="51" spans="1:28" s="3" customFormat="1" ht="15.75" customHeight="1">
      <c r="A51"/>
      <c r="B51"/>
      <c r="C51"/>
      <c r="D51"/>
      <c r="E51"/>
      <c r="F51"/>
      <c r="G51"/>
      <c r="H51"/>
      <c r="I51"/>
      <c r="J51" s="585"/>
      <c r="K51" s="190"/>
      <c r="L51" s="196" t="s">
        <v>88</v>
      </c>
      <c r="M51" s="192">
        <v>12640</v>
      </c>
      <c r="N51" s="193">
        <f>H4</f>
        <v>2770</v>
      </c>
      <c r="O51" s="197">
        <f>M51*N51</f>
        <v>35012800</v>
      </c>
      <c r="P51" s="193"/>
      <c r="Q51" s="466">
        <v>36150400</v>
      </c>
      <c r="R51" s="464">
        <f t="shared" si="4"/>
        <v>-1137600</v>
      </c>
      <c r="S51" s="197"/>
      <c r="T51" s="276"/>
      <c r="U51" s="14"/>
      <c r="V51" s="18" t="s">
        <v>89</v>
      </c>
      <c r="W51" s="19">
        <v>0</v>
      </c>
      <c r="X51" s="459"/>
      <c r="Y51" s="34"/>
      <c r="Z51" s="20">
        <v>100000</v>
      </c>
      <c r="AA51" s="351">
        <f t="shared" si="3"/>
        <v>-100000</v>
      </c>
      <c r="AB51" s="352"/>
    </row>
    <row r="52" spans="1:28" s="3" customFormat="1" ht="15.75" customHeight="1">
      <c r="A52"/>
      <c r="B52"/>
      <c r="C52"/>
      <c r="D52"/>
      <c r="E52"/>
      <c r="F52"/>
      <c r="G52"/>
      <c r="H52"/>
      <c r="I52"/>
      <c r="J52" s="585"/>
      <c r="K52" s="190"/>
      <c r="L52" s="196" t="s">
        <v>20</v>
      </c>
      <c r="M52" s="192"/>
      <c r="N52" s="193"/>
      <c r="O52" s="197">
        <v>500000</v>
      </c>
      <c r="P52" s="193"/>
      <c r="Q52" s="466">
        <v>500000</v>
      </c>
      <c r="R52" s="464">
        <f t="shared" si="4"/>
        <v>0</v>
      </c>
      <c r="S52" s="197"/>
      <c r="T52" s="276"/>
      <c r="U52" s="14"/>
      <c r="V52" s="18" t="s">
        <v>90</v>
      </c>
      <c r="W52" s="19">
        <v>0</v>
      </c>
      <c r="X52" s="459"/>
      <c r="Y52" s="34"/>
      <c r="Z52" s="20">
        <v>0</v>
      </c>
      <c r="AA52" s="351">
        <f t="shared" si="3"/>
        <v>0</v>
      </c>
      <c r="AB52" s="352"/>
    </row>
    <row r="53" spans="1:28" s="3" customFormat="1" ht="15.75" customHeight="1">
      <c r="A53"/>
      <c r="B53"/>
      <c r="C53"/>
      <c r="D53"/>
      <c r="E53"/>
      <c r="F53"/>
      <c r="G53"/>
      <c r="H53"/>
      <c r="I53"/>
      <c r="J53" s="585"/>
      <c r="K53" s="190"/>
      <c r="L53" s="196"/>
      <c r="M53" s="192"/>
      <c r="N53" s="193"/>
      <c r="O53" s="197"/>
      <c r="P53" s="193"/>
      <c r="Q53" s="466"/>
      <c r="R53" s="464"/>
      <c r="S53" s="197"/>
      <c r="T53" s="276"/>
      <c r="U53" s="14"/>
      <c r="V53" s="18" t="s">
        <v>91</v>
      </c>
      <c r="W53" s="19">
        <v>0</v>
      </c>
      <c r="X53" s="459"/>
      <c r="Y53" s="34"/>
      <c r="Z53" s="20">
        <v>0</v>
      </c>
      <c r="AA53" s="351">
        <f t="shared" si="3"/>
        <v>0</v>
      </c>
      <c r="AB53" s="352"/>
    </row>
    <row r="54" spans="1:28" s="3" customFormat="1" ht="15.75" customHeight="1">
      <c r="A54"/>
      <c r="B54"/>
      <c r="C54"/>
      <c r="D54"/>
      <c r="E54"/>
      <c r="F54"/>
      <c r="G54"/>
      <c r="H54"/>
      <c r="I54"/>
      <c r="J54" s="585"/>
      <c r="K54" s="190"/>
      <c r="L54" s="191"/>
      <c r="M54" s="192"/>
      <c r="N54" s="193"/>
      <c r="O54" s="197"/>
      <c r="P54" s="193"/>
      <c r="Q54" s="466"/>
      <c r="R54" s="464"/>
      <c r="S54" s="197"/>
      <c r="T54" s="264"/>
      <c r="U54" s="14"/>
      <c r="V54" s="21" t="s">
        <v>92</v>
      </c>
      <c r="W54" s="19">
        <v>1400000</v>
      </c>
      <c r="X54" s="459"/>
      <c r="Y54" s="34"/>
      <c r="Z54" s="20">
        <v>1600000</v>
      </c>
      <c r="AA54" s="351">
        <f t="shared" si="3"/>
        <v>-200000</v>
      </c>
      <c r="AB54" s="352"/>
    </row>
    <row r="55" spans="1:28" ht="15.75" customHeight="1">
      <c r="J55" s="585"/>
      <c r="K55" s="190" t="s">
        <v>93</v>
      </c>
      <c r="L55" s="191" t="s">
        <v>94</v>
      </c>
      <c r="M55" s="198" t="s">
        <v>95</v>
      </c>
      <c r="N55" s="193"/>
      <c r="O55" s="199"/>
      <c r="P55" s="200"/>
      <c r="Q55" s="467"/>
      <c r="R55" s="464"/>
      <c r="S55" s="199"/>
      <c r="T55" s="87"/>
      <c r="U55" s="14"/>
      <c r="V55" s="21" t="s">
        <v>96</v>
      </c>
      <c r="W55" s="19"/>
      <c r="X55" s="459"/>
      <c r="Y55" s="34"/>
      <c r="Z55" s="20"/>
      <c r="AA55" s="351">
        <f t="shared" si="3"/>
        <v>0</v>
      </c>
      <c r="AB55" s="352"/>
    </row>
    <row r="56" spans="1:28" ht="15.75" customHeight="1">
      <c r="J56" s="585"/>
      <c r="K56" s="201" t="s">
        <v>97</v>
      </c>
      <c r="L56" s="202" t="s">
        <v>98</v>
      </c>
      <c r="M56" s="203"/>
      <c r="N56" s="204"/>
      <c r="O56" s="205"/>
      <c r="P56" s="200"/>
      <c r="Q56" s="468"/>
      <c r="R56" s="469"/>
      <c r="S56" s="205"/>
      <c r="T56" s="276"/>
      <c r="U56" s="14"/>
      <c r="V56" s="21" t="s">
        <v>99</v>
      </c>
      <c r="W56" s="19">
        <v>150000</v>
      </c>
      <c r="X56" s="459"/>
      <c r="Y56" s="34"/>
      <c r="Z56" s="20">
        <v>550000</v>
      </c>
      <c r="AA56" s="351">
        <f t="shared" si="3"/>
        <v>-400000</v>
      </c>
      <c r="AB56" s="352"/>
    </row>
    <row r="57" spans="1:28" ht="15.75" customHeight="1">
      <c r="J57" s="586"/>
      <c r="K57" s="206"/>
      <c r="L57" s="207" t="s">
        <v>100</v>
      </c>
      <c r="M57" s="208"/>
      <c r="N57" s="209"/>
      <c r="O57" s="210">
        <f>SUM(O47:O48)+SUM(O55:O56)</f>
        <v>106354233</v>
      </c>
      <c r="P57" s="193"/>
      <c r="Q57" s="470">
        <f>SUM(Q47:Q48)+SUM(Q55:Q56)</f>
        <v>108365233</v>
      </c>
      <c r="R57" s="471">
        <f t="shared" si="4"/>
        <v>-2011000</v>
      </c>
      <c r="S57" s="210"/>
      <c r="T57" s="290"/>
      <c r="U57" s="14"/>
      <c r="V57" s="18" t="s">
        <v>101</v>
      </c>
      <c r="W57" s="19">
        <v>330000</v>
      </c>
      <c r="X57" s="462" t="s">
        <v>102</v>
      </c>
      <c r="Y57" s="34"/>
      <c r="Z57" s="20">
        <v>300000</v>
      </c>
      <c r="AA57" s="351">
        <f t="shared" si="3"/>
        <v>30000</v>
      </c>
      <c r="AB57" s="352"/>
    </row>
    <row r="58" spans="1:28" ht="15.75" customHeight="1">
      <c r="J58" s="166"/>
      <c r="K58" s="212"/>
      <c r="L58" s="166"/>
      <c r="M58" s="213"/>
      <c r="N58" s="213"/>
      <c r="O58" s="213"/>
      <c r="P58" s="213"/>
      <c r="Q58" s="214"/>
      <c r="R58" s="214"/>
      <c r="S58" s="213"/>
      <c r="T58" s="290"/>
      <c r="U58" s="14"/>
      <c r="V58" s="21" t="s">
        <v>103</v>
      </c>
      <c r="W58" s="19"/>
      <c r="X58" s="459"/>
      <c r="Y58" s="34"/>
      <c r="Z58" s="20"/>
      <c r="AA58" s="351">
        <f t="shared" si="3"/>
        <v>0</v>
      </c>
      <c r="AB58" s="352"/>
    </row>
    <row r="59" spans="1:28" ht="15.75" customHeight="1">
      <c r="J59" s="587" t="s">
        <v>104</v>
      </c>
      <c r="K59" s="215" t="s">
        <v>105</v>
      </c>
      <c r="L59" s="216" t="s">
        <v>106</v>
      </c>
      <c r="M59" s="217"/>
      <c r="N59" s="218"/>
      <c r="O59" s="219">
        <f>O110</f>
        <v>1424050</v>
      </c>
      <c r="P59" s="220"/>
      <c r="Q59" s="221">
        <v>1467900</v>
      </c>
      <c r="R59" s="284">
        <f t="shared" si="4"/>
        <v>-43850</v>
      </c>
      <c r="S59" s="472" t="s">
        <v>86</v>
      </c>
      <c r="T59" s="290"/>
      <c r="U59" s="14"/>
      <c r="V59" s="18" t="s">
        <v>107</v>
      </c>
      <c r="W59" s="19">
        <v>100000</v>
      </c>
      <c r="X59" s="473"/>
      <c r="Y59" s="303"/>
      <c r="Z59" s="20">
        <v>100000</v>
      </c>
      <c r="AA59" s="351">
        <f t="shared" si="3"/>
        <v>0</v>
      </c>
      <c r="AB59" s="357"/>
    </row>
    <row r="60" spans="1:28" ht="15.75" customHeight="1">
      <c r="J60" s="588"/>
      <c r="K60" s="222" t="s">
        <v>67</v>
      </c>
      <c r="L60" s="223" t="s">
        <v>108</v>
      </c>
      <c r="M60" s="224"/>
      <c r="N60" s="225"/>
      <c r="O60" s="226">
        <f>X43</f>
        <v>13200000</v>
      </c>
      <c r="P60" s="220"/>
      <c r="Q60" s="227">
        <v>14321400</v>
      </c>
      <c r="R60" s="288">
        <f t="shared" si="4"/>
        <v>-1121400</v>
      </c>
      <c r="S60" s="289"/>
      <c r="T60" s="290"/>
      <c r="U60" s="14"/>
      <c r="V60" s="18" t="s">
        <v>109</v>
      </c>
      <c r="W60" s="19">
        <v>10000</v>
      </c>
      <c r="X60" s="459"/>
      <c r="Y60" s="34"/>
      <c r="Z60" s="20">
        <v>50000</v>
      </c>
      <c r="AA60" s="351">
        <f t="shared" si="3"/>
        <v>-40000</v>
      </c>
      <c r="AB60" s="352"/>
    </row>
    <row r="61" spans="1:28" ht="15.75" customHeight="1">
      <c r="J61" s="589"/>
      <c r="K61" s="222" t="s">
        <v>110</v>
      </c>
      <c r="L61" s="228" t="s">
        <v>111</v>
      </c>
      <c r="M61" s="224"/>
      <c r="N61" s="225"/>
      <c r="O61" s="226">
        <f>+I8</f>
        <v>12221300</v>
      </c>
      <c r="P61" s="220"/>
      <c r="Q61" s="227">
        <v>11000000</v>
      </c>
      <c r="R61" s="288">
        <f t="shared" si="4"/>
        <v>1221300</v>
      </c>
      <c r="S61" s="289"/>
      <c r="T61" s="290"/>
      <c r="U61" s="14"/>
      <c r="V61" s="18" t="s">
        <v>112</v>
      </c>
      <c r="W61" s="19">
        <v>0</v>
      </c>
      <c r="X61" s="459"/>
      <c r="Y61" s="34"/>
      <c r="Z61" s="20">
        <v>0</v>
      </c>
      <c r="AA61" s="351">
        <f t="shared" si="3"/>
        <v>0</v>
      </c>
      <c r="AB61" s="352"/>
    </row>
    <row r="62" spans="1:28" ht="15.75" customHeight="1">
      <c r="J62" s="589"/>
      <c r="K62" s="222" t="s">
        <v>113</v>
      </c>
      <c r="L62" s="228" t="s">
        <v>114</v>
      </c>
      <c r="M62" s="224"/>
      <c r="N62" s="225"/>
      <c r="O62" s="226">
        <f>+I9</f>
        <v>9013900</v>
      </c>
      <c r="P62" s="220"/>
      <c r="Q62" s="227">
        <v>7600000</v>
      </c>
      <c r="R62" s="288">
        <f t="shared" si="4"/>
        <v>1413900</v>
      </c>
      <c r="S62" s="289"/>
      <c r="T62" s="290"/>
      <c r="U62" s="14"/>
      <c r="V62" s="18" t="s">
        <v>115</v>
      </c>
      <c r="W62" s="19">
        <v>800000</v>
      </c>
      <c r="X62" s="459" t="s">
        <v>116</v>
      </c>
      <c r="Y62" s="34"/>
      <c r="Z62" s="20">
        <v>600000</v>
      </c>
      <c r="AA62" s="351">
        <f t="shared" si="3"/>
        <v>200000</v>
      </c>
      <c r="AB62" s="352"/>
    </row>
    <row r="63" spans="1:28" ht="15.75" customHeight="1">
      <c r="J63" s="589"/>
      <c r="K63" s="222" t="s">
        <v>117</v>
      </c>
      <c r="L63" s="228" t="s">
        <v>118</v>
      </c>
      <c r="M63" s="224"/>
      <c r="N63" s="225"/>
      <c r="O63" s="226">
        <v>300000</v>
      </c>
      <c r="P63" s="220"/>
      <c r="Q63" s="227">
        <v>300000</v>
      </c>
      <c r="R63" s="288">
        <f t="shared" si="4"/>
        <v>0</v>
      </c>
      <c r="S63" s="289"/>
      <c r="T63" s="290"/>
      <c r="U63" s="14"/>
      <c r="V63" s="18" t="s">
        <v>119</v>
      </c>
      <c r="W63" s="19">
        <v>100000</v>
      </c>
      <c r="X63" s="459"/>
      <c r="Y63" s="34"/>
      <c r="Z63" s="20">
        <v>200000</v>
      </c>
      <c r="AA63" s="351">
        <f t="shared" si="3"/>
        <v>-100000</v>
      </c>
      <c r="AB63" s="352"/>
    </row>
    <row r="64" spans="1:28" ht="15.75" customHeight="1">
      <c r="J64" s="589"/>
      <c r="K64" s="222" t="s">
        <v>120</v>
      </c>
      <c r="L64" s="228" t="s">
        <v>121</v>
      </c>
      <c r="M64" s="224"/>
      <c r="N64" s="225"/>
      <c r="O64" s="226">
        <f>I11</f>
        <v>21014000</v>
      </c>
      <c r="P64" s="220"/>
      <c r="Q64" s="227">
        <v>21660000</v>
      </c>
      <c r="R64" s="288">
        <f t="shared" si="4"/>
        <v>-646000</v>
      </c>
      <c r="S64" s="289"/>
      <c r="T64" s="290"/>
      <c r="U64" s="14"/>
      <c r="V64" s="18" t="s">
        <v>122</v>
      </c>
      <c r="W64" s="19">
        <v>530000</v>
      </c>
      <c r="X64" s="459"/>
      <c r="Y64" s="34"/>
      <c r="Z64" s="20">
        <v>518000</v>
      </c>
      <c r="AA64" s="351">
        <f t="shared" si="3"/>
        <v>12000</v>
      </c>
      <c r="AB64" s="352"/>
    </row>
    <row r="65" spans="10:28" ht="15.75" customHeight="1">
      <c r="J65" s="589"/>
      <c r="K65" s="222" t="s">
        <v>123</v>
      </c>
      <c r="L65" s="228" t="s">
        <v>124</v>
      </c>
      <c r="M65" s="224"/>
      <c r="N65" s="476"/>
      <c r="O65" s="226">
        <f>+X82</f>
        <v>6000000</v>
      </c>
      <c r="P65" s="220"/>
      <c r="Q65" s="227">
        <v>0</v>
      </c>
      <c r="R65" s="288">
        <f t="shared" si="4"/>
        <v>6000000</v>
      </c>
      <c r="S65" s="289"/>
      <c r="T65" s="290"/>
      <c r="U65" s="14"/>
      <c r="V65" s="18" t="s">
        <v>125</v>
      </c>
      <c r="W65" s="19">
        <v>560000</v>
      </c>
      <c r="X65" s="493" t="s">
        <v>126</v>
      </c>
      <c r="Y65" s="34"/>
      <c r="Z65" s="20">
        <v>546000</v>
      </c>
      <c r="AA65" s="351">
        <f t="shared" si="3"/>
        <v>14000</v>
      </c>
      <c r="AB65" s="352"/>
    </row>
    <row r="66" spans="10:28" ht="15.75" customHeight="1">
      <c r="J66" s="589"/>
      <c r="K66" s="222" t="s">
        <v>127</v>
      </c>
      <c r="L66" s="236" t="s">
        <v>128</v>
      </c>
      <c r="M66" s="224"/>
      <c r="N66" s="476"/>
      <c r="O66" s="226">
        <f>+X85</f>
        <v>14650000</v>
      </c>
      <c r="P66" s="220"/>
      <c r="Q66" s="227">
        <v>15019500</v>
      </c>
      <c r="R66" s="288">
        <f t="shared" si="4"/>
        <v>-369500</v>
      </c>
      <c r="S66" s="289"/>
      <c r="T66" s="290"/>
      <c r="U66" s="14"/>
      <c r="V66" s="18" t="s">
        <v>129</v>
      </c>
      <c r="W66" s="19">
        <v>100000</v>
      </c>
      <c r="X66" s="459"/>
      <c r="Y66" s="34"/>
      <c r="Z66" s="20">
        <v>300000</v>
      </c>
      <c r="AA66" s="351">
        <f t="shared" si="3"/>
        <v>-200000</v>
      </c>
      <c r="AB66" s="352"/>
    </row>
    <row r="67" spans="10:28" ht="15.75" customHeight="1">
      <c r="J67" s="589"/>
      <c r="K67" s="222" t="s">
        <v>130</v>
      </c>
      <c r="L67" s="236" t="s">
        <v>131</v>
      </c>
      <c r="M67" s="224"/>
      <c r="N67" s="476"/>
      <c r="O67" s="477">
        <f>+X116</f>
        <v>800000</v>
      </c>
      <c r="P67" s="220"/>
      <c r="Q67" s="227">
        <v>1000000</v>
      </c>
      <c r="R67" s="288">
        <f t="shared" si="4"/>
        <v>-200000</v>
      </c>
      <c r="S67" s="289"/>
      <c r="T67" s="290"/>
      <c r="U67" s="14"/>
      <c r="V67" s="18" t="s">
        <v>132</v>
      </c>
      <c r="W67" s="19">
        <v>0</v>
      </c>
      <c r="X67" s="459"/>
      <c r="Y67" s="34"/>
      <c r="Z67" s="20">
        <v>100000</v>
      </c>
      <c r="AA67" s="351">
        <f t="shared" si="3"/>
        <v>-100000</v>
      </c>
      <c r="AB67" s="352"/>
    </row>
    <row r="68" spans="10:28" ht="15.75" customHeight="1">
      <c r="J68" s="589"/>
      <c r="K68" s="222"/>
      <c r="L68" s="236"/>
      <c r="M68" s="224"/>
      <c r="N68" s="225"/>
      <c r="O68" s="226"/>
      <c r="P68" s="220"/>
      <c r="Q68" s="227"/>
      <c r="R68" s="288"/>
      <c r="S68" s="289"/>
      <c r="T68" s="290"/>
      <c r="U68" s="22"/>
      <c r="V68" s="23" t="s">
        <v>133</v>
      </c>
      <c r="W68" s="24">
        <v>150000</v>
      </c>
      <c r="X68" s="492"/>
      <c r="Y68" s="34"/>
      <c r="Z68" s="25">
        <v>200000</v>
      </c>
      <c r="AA68" s="354">
        <f t="shared" si="3"/>
        <v>-50000</v>
      </c>
      <c r="AB68" s="355"/>
    </row>
    <row r="69" spans="10:28" ht="15.75" customHeight="1">
      <c r="J69" s="589"/>
      <c r="K69" s="237"/>
      <c r="L69" s="238"/>
      <c r="M69" s="224"/>
      <c r="N69" s="225"/>
      <c r="O69" s="226"/>
      <c r="P69" s="220"/>
      <c r="Q69" s="227"/>
      <c r="R69" s="288"/>
      <c r="S69" s="289"/>
      <c r="T69" s="264"/>
      <c r="U69" s="26"/>
      <c r="V69" s="26"/>
      <c r="W69" s="27"/>
      <c r="X69" s="27"/>
      <c r="Y69" s="34"/>
      <c r="Z69" s="27"/>
      <c r="AA69" s="27"/>
      <c r="AB69" s="346"/>
    </row>
    <row r="70" spans="10:28" ht="15.75" customHeight="1">
      <c r="J70" s="589"/>
      <c r="K70" s="239"/>
      <c r="L70" s="240" t="s">
        <v>134</v>
      </c>
      <c r="M70" s="241"/>
      <c r="N70" s="242"/>
      <c r="O70" s="243">
        <f>SUM(O59:O69)</f>
        <v>78623250</v>
      </c>
      <c r="P70" s="220"/>
      <c r="Q70" s="244">
        <f>SUM(Q59:Q69)</f>
        <v>72368800</v>
      </c>
      <c r="R70" s="298">
        <f t="shared" si="4"/>
        <v>6254450</v>
      </c>
      <c r="S70" s="299"/>
      <c r="T70" s="87"/>
      <c r="U70" s="28" t="s">
        <v>110</v>
      </c>
      <c r="V70" s="29" t="s">
        <v>135</v>
      </c>
      <c r="W70" s="494" t="s">
        <v>136</v>
      </c>
      <c r="X70" s="262">
        <f>SUM(W71:W71)</f>
        <v>12221300</v>
      </c>
      <c r="Y70" s="34"/>
      <c r="Z70" s="13">
        <f>SUM(Z71:Z71)</f>
        <v>11000000</v>
      </c>
      <c r="AA70" s="347">
        <f>X70-Z70</f>
        <v>1221300</v>
      </c>
      <c r="AB70" s="348"/>
    </row>
    <row r="71" spans="10:28" ht="15.75" customHeight="1">
      <c r="J71" s="589"/>
      <c r="K71" s="245"/>
      <c r="L71" s="246" t="s">
        <v>137</v>
      </c>
      <c r="M71" s="224"/>
      <c r="N71" s="225"/>
      <c r="O71" s="226">
        <f>O57-O70</f>
        <v>27730983</v>
      </c>
      <c r="P71" s="220"/>
      <c r="Q71" s="227">
        <f>Q57-Q70</f>
        <v>35996433</v>
      </c>
      <c r="R71" s="288">
        <f t="shared" si="4"/>
        <v>-8265450</v>
      </c>
      <c r="S71" s="289"/>
      <c r="T71" s="87"/>
      <c r="U71" s="22"/>
      <c r="V71" s="30" t="s">
        <v>111</v>
      </c>
      <c r="W71" s="495">
        <f>+O61</f>
        <v>12221300</v>
      </c>
      <c r="X71" s="496"/>
      <c r="Y71" s="34"/>
      <c r="Z71" s="31">
        <v>11000000</v>
      </c>
      <c r="AA71" s="514">
        <f t="shared" ref="AA71" si="5">W71-Z71</f>
        <v>1221300</v>
      </c>
      <c r="AB71" s="515"/>
    </row>
    <row r="72" spans="10:28" ht="15.75" customHeight="1">
      <c r="J72" s="590"/>
      <c r="K72" s="247"/>
      <c r="L72" s="248" t="s">
        <v>138</v>
      </c>
      <c r="M72" s="249"/>
      <c r="N72" s="250"/>
      <c r="O72" s="251">
        <f>SUM(O70:O71)</f>
        <v>106354233</v>
      </c>
      <c r="P72" s="193"/>
      <c r="Q72" s="252">
        <f>SUM(Q70:Q71)</f>
        <v>108365233</v>
      </c>
      <c r="R72" s="300">
        <f t="shared" si="4"/>
        <v>-2011000</v>
      </c>
      <c r="S72" s="251"/>
      <c r="U72" s="32"/>
      <c r="V72" s="33"/>
      <c r="W72" s="34"/>
      <c r="X72" s="34"/>
      <c r="Y72" s="34"/>
      <c r="Z72" s="34"/>
      <c r="AA72" s="34"/>
      <c r="AB72" s="516"/>
    </row>
    <row r="73" spans="10:28" ht="15.75" customHeight="1">
      <c r="J73" s="166"/>
      <c r="K73" s="212"/>
      <c r="L73" s="166"/>
      <c r="M73" s="166"/>
      <c r="N73" s="166"/>
      <c r="O73" s="166"/>
      <c r="S73" s="87"/>
      <c r="U73" s="28" t="s">
        <v>113</v>
      </c>
      <c r="V73" s="29" t="s">
        <v>139</v>
      </c>
      <c r="W73" s="494" t="s">
        <v>136</v>
      </c>
      <c r="X73" s="262">
        <f>SUM(W74:W74)</f>
        <v>9013900</v>
      </c>
      <c r="Y73" s="34"/>
      <c r="Z73" s="13">
        <f>SUM(Z74:Z74)</f>
        <v>7600000</v>
      </c>
      <c r="AA73" s="347">
        <f>X73-Z73</f>
        <v>1413900</v>
      </c>
      <c r="AB73" s="348"/>
    </row>
    <row r="74" spans="10:28" ht="15.75" customHeight="1">
      <c r="J74" s="166"/>
      <c r="K74" s="212"/>
      <c r="L74" s="166"/>
      <c r="M74" s="166"/>
      <c r="N74" s="166"/>
      <c r="O74" s="166"/>
      <c r="S74" s="87"/>
      <c r="U74" s="22"/>
      <c r="V74" s="30" t="s">
        <v>114</v>
      </c>
      <c r="W74" s="495">
        <f>+O62</f>
        <v>9013900</v>
      </c>
      <c r="X74" s="496"/>
      <c r="Y74" s="34"/>
      <c r="Z74" s="31">
        <v>7600000</v>
      </c>
      <c r="AA74" s="514">
        <f t="shared" ref="AA74" si="6">W74-Z74</f>
        <v>1413900</v>
      </c>
      <c r="AB74" s="515"/>
    </row>
    <row r="75" spans="10:28" ht="15.75" customHeight="1">
      <c r="J75" s="166"/>
      <c r="K75" s="212"/>
      <c r="L75" s="166"/>
      <c r="M75" s="166"/>
      <c r="N75" s="166"/>
      <c r="O75" s="166"/>
      <c r="S75" s="87"/>
      <c r="U75" s="32"/>
      <c r="V75" s="33"/>
      <c r="W75" s="34"/>
      <c r="X75" s="34"/>
      <c r="Y75" s="34"/>
      <c r="Z75" s="34"/>
      <c r="AA75" s="34"/>
      <c r="AB75" s="516"/>
    </row>
    <row r="76" spans="10:28" ht="15.75" customHeight="1">
      <c r="J76" s="166"/>
      <c r="K76" s="212"/>
      <c r="L76" s="166"/>
      <c r="M76" s="166"/>
      <c r="N76" s="166"/>
      <c r="O76" s="166"/>
      <c r="S76" s="87"/>
      <c r="U76" s="28" t="s">
        <v>117</v>
      </c>
      <c r="V76" s="29" t="s">
        <v>140</v>
      </c>
      <c r="W76" s="494" t="s">
        <v>136</v>
      </c>
      <c r="X76" s="262">
        <f>SUM(W77:W77)</f>
        <v>300000</v>
      </c>
      <c r="Y76" s="34"/>
      <c r="Z76" s="13">
        <f>SUM(Z77:Z77)</f>
        <v>300000</v>
      </c>
      <c r="AA76" s="347">
        <f>X76-Z76</f>
        <v>0</v>
      </c>
      <c r="AB76" s="348"/>
    </row>
    <row r="77" spans="10:28" ht="15.75" customHeight="1">
      <c r="J77" s="166"/>
      <c r="K77" s="212"/>
      <c r="L77" s="166"/>
      <c r="M77" s="166"/>
      <c r="N77" s="166"/>
      <c r="O77" s="166"/>
      <c r="S77" s="87"/>
      <c r="U77" s="22"/>
      <c r="V77" s="30" t="s">
        <v>118</v>
      </c>
      <c r="W77" s="497">
        <v>300000</v>
      </c>
      <c r="X77" s="498"/>
      <c r="Y77" s="34"/>
      <c r="Z77" s="31">
        <v>300000</v>
      </c>
      <c r="AA77" s="514">
        <f t="shared" ref="AA77" si="7">W77-Z77</f>
        <v>0</v>
      </c>
      <c r="AB77" s="515"/>
    </row>
    <row r="78" spans="10:28" ht="15.75" customHeight="1">
      <c r="J78" s="166"/>
      <c r="K78" s="212"/>
      <c r="L78" s="166"/>
      <c r="M78" s="166"/>
      <c r="N78" s="166"/>
      <c r="O78" s="166"/>
      <c r="S78" s="87"/>
      <c r="U78" s="32"/>
      <c r="V78" s="33"/>
      <c r="W78" s="34"/>
      <c r="X78" s="34"/>
      <c r="Y78" s="34"/>
      <c r="Z78" s="34"/>
      <c r="AA78" s="34"/>
      <c r="AB78" s="516"/>
    </row>
    <row r="79" spans="10:28" ht="15.75" customHeight="1">
      <c r="J79" s="166"/>
      <c r="K79" s="212"/>
      <c r="L79" s="166"/>
      <c r="M79" s="166"/>
      <c r="N79" s="166"/>
      <c r="O79" s="166"/>
      <c r="S79" s="87"/>
      <c r="U79" s="28" t="s">
        <v>120</v>
      </c>
      <c r="V79" s="29" t="s">
        <v>141</v>
      </c>
      <c r="W79" s="494" t="s">
        <v>136</v>
      </c>
      <c r="X79" s="262">
        <f>SUM(W80:W80)</f>
        <v>21014000</v>
      </c>
      <c r="Y79" s="34"/>
      <c r="Z79" s="13">
        <f>SUM(Z80:Z80)</f>
        <v>23748000</v>
      </c>
      <c r="AA79" s="347">
        <f>X79-Z79</f>
        <v>-2734000</v>
      </c>
      <c r="AB79" s="348"/>
    </row>
    <row r="80" spans="10:28" ht="15.75" customHeight="1">
      <c r="J80" s="166"/>
      <c r="K80" s="212"/>
      <c r="L80" s="166"/>
      <c r="M80" s="166"/>
      <c r="N80" s="166"/>
      <c r="O80" s="166"/>
      <c r="S80" s="87"/>
      <c r="U80" s="22"/>
      <c r="V80" s="30" t="s">
        <v>121</v>
      </c>
      <c r="W80" s="495">
        <v>21014000</v>
      </c>
      <c r="X80" s="496"/>
      <c r="Y80" s="34"/>
      <c r="Z80" s="31">
        <v>23748000</v>
      </c>
      <c r="AA80" s="514">
        <f>W80-Z80</f>
        <v>-2734000</v>
      </c>
      <c r="AB80" s="515"/>
    </row>
    <row r="81" spans="10:28" ht="15.75" customHeight="1">
      <c r="J81" s="166"/>
      <c r="K81" s="212"/>
      <c r="L81" s="166"/>
      <c r="M81" s="166"/>
      <c r="N81" s="166"/>
      <c r="O81" s="166"/>
      <c r="S81" s="87"/>
      <c r="U81" s="26"/>
      <c r="V81" s="26"/>
      <c r="W81" s="27"/>
      <c r="X81" s="27"/>
      <c r="Y81" s="34"/>
      <c r="Z81" s="27"/>
      <c r="AA81" s="27"/>
      <c r="AB81" s="346"/>
    </row>
    <row r="82" spans="10:28" ht="15.75" customHeight="1">
      <c r="J82" s="166"/>
      <c r="K82" s="212"/>
      <c r="L82" s="166"/>
      <c r="M82" s="166"/>
      <c r="N82" s="166"/>
      <c r="O82" s="166"/>
      <c r="S82" s="87"/>
      <c r="U82" s="28" t="s">
        <v>123</v>
      </c>
      <c r="V82" s="29" t="s">
        <v>142</v>
      </c>
      <c r="W82" s="494" t="s">
        <v>136</v>
      </c>
      <c r="X82" s="262">
        <f>SUM(W83:W83)</f>
        <v>6000000</v>
      </c>
      <c r="Y82" s="34"/>
      <c r="Z82" s="13">
        <v>0</v>
      </c>
      <c r="AA82" s="347">
        <f>X82-Z82</f>
        <v>6000000</v>
      </c>
      <c r="AB82" s="348"/>
    </row>
    <row r="83" spans="10:28" ht="15.75" customHeight="1">
      <c r="J83" s="166"/>
      <c r="K83" s="212"/>
      <c r="L83" s="166"/>
      <c r="M83" s="166"/>
      <c r="N83" s="166"/>
      <c r="O83" s="166"/>
      <c r="S83" s="87"/>
      <c r="U83" s="22"/>
      <c r="V83" s="30" t="s">
        <v>124</v>
      </c>
      <c r="W83" s="495">
        <v>6000000</v>
      </c>
      <c r="X83" s="496"/>
      <c r="Y83" s="34"/>
      <c r="Z83" s="31">
        <v>0</v>
      </c>
      <c r="AA83" s="514">
        <f t="shared" ref="AA83" si="8">W83-Z83</f>
        <v>6000000</v>
      </c>
      <c r="AB83" s="515"/>
    </row>
    <row r="84" spans="10:28" ht="15.75" customHeight="1">
      <c r="J84" s="166"/>
      <c r="K84" s="212"/>
      <c r="L84" s="166"/>
      <c r="M84" s="166"/>
      <c r="N84" s="166"/>
      <c r="O84" s="166"/>
      <c r="S84" s="87"/>
      <c r="U84" s="26"/>
      <c r="V84" s="26"/>
      <c r="W84" s="27"/>
      <c r="X84" s="27"/>
      <c r="Y84" s="34"/>
      <c r="Z84" s="27"/>
      <c r="AA84" s="27"/>
      <c r="AB84" s="346"/>
    </row>
    <row r="85" spans="10:28" ht="15.75" customHeight="1">
      <c r="J85" s="166"/>
      <c r="K85" s="212"/>
      <c r="L85" s="166"/>
      <c r="M85" s="166"/>
      <c r="N85" s="166"/>
      <c r="O85" s="166"/>
      <c r="S85" s="87"/>
      <c r="U85" s="28" t="s">
        <v>127</v>
      </c>
      <c r="V85" s="29" t="s">
        <v>143</v>
      </c>
      <c r="W85" s="494" t="s">
        <v>69</v>
      </c>
      <c r="X85" s="338">
        <f>W86+W90+W96+W100+W106+W107+W113+W114</f>
        <v>14650000</v>
      </c>
      <c r="Y85" s="34"/>
      <c r="Z85" s="13">
        <f>Z86+Z90+Z96+Z100+Z106+Z107+Z113+Z114</f>
        <v>15019500</v>
      </c>
      <c r="AA85" s="347">
        <f>X85-Z85</f>
        <v>-369500</v>
      </c>
      <c r="AB85" s="348"/>
    </row>
    <row r="86" spans="10:28" ht="15.75" customHeight="1">
      <c r="J86" s="166"/>
      <c r="K86" s="212"/>
      <c r="L86" s="166"/>
      <c r="M86" s="166"/>
      <c r="N86" s="166"/>
      <c r="O86" s="166"/>
      <c r="S86" s="87"/>
      <c r="U86" s="35"/>
      <c r="V86" s="36" t="s">
        <v>144</v>
      </c>
      <c r="W86" s="37"/>
      <c r="X86" s="499"/>
      <c r="Y86" s="517"/>
      <c r="Z86" s="38">
        <v>1422400</v>
      </c>
      <c r="AA86" s="518"/>
      <c r="AB86" s="519"/>
    </row>
    <row r="87" spans="10:28" ht="15.75" customHeight="1">
      <c r="J87" s="166"/>
      <c r="K87" s="212"/>
      <c r="L87" s="166"/>
      <c r="M87" s="166"/>
      <c r="N87" s="166"/>
      <c r="O87" s="166"/>
      <c r="S87" s="87"/>
      <c r="U87" s="35"/>
      <c r="V87" s="39" t="s">
        <v>145</v>
      </c>
      <c r="W87" s="40"/>
      <c r="X87" s="500"/>
      <c r="Y87" s="34"/>
      <c r="Z87" s="41"/>
      <c r="AA87" s="520"/>
      <c r="AB87" s="521"/>
    </row>
    <row r="88" spans="10:28" ht="15.75" customHeight="1">
      <c r="J88" s="166"/>
      <c r="K88" s="212"/>
      <c r="L88" s="166"/>
      <c r="M88" s="166"/>
      <c r="N88" s="166"/>
      <c r="O88" s="166"/>
      <c r="S88" s="87"/>
      <c r="U88" s="35"/>
      <c r="V88" s="42" t="s">
        <v>146</v>
      </c>
      <c r="W88" s="43"/>
      <c r="X88" s="501"/>
      <c r="Y88" s="34"/>
      <c r="Z88" s="44"/>
      <c r="AA88" s="351"/>
      <c r="AB88" s="352"/>
    </row>
    <row r="89" spans="10:28" ht="15.75" customHeight="1">
      <c r="J89" s="166"/>
      <c r="K89" s="212"/>
      <c r="L89" s="166"/>
      <c r="M89" s="166"/>
      <c r="N89" s="166"/>
      <c r="O89" s="166"/>
      <c r="S89" s="87"/>
      <c r="U89" s="35"/>
      <c r="V89" s="45" t="s">
        <v>147</v>
      </c>
      <c r="W89" s="46"/>
      <c r="X89" s="502"/>
      <c r="Y89" s="34"/>
      <c r="Z89" s="47"/>
      <c r="AA89" s="522"/>
      <c r="AB89" s="523"/>
    </row>
    <row r="90" spans="10:28" ht="15.75" customHeight="1">
      <c r="J90" s="166"/>
      <c r="K90" s="212"/>
      <c r="L90" s="166"/>
      <c r="M90" s="166"/>
      <c r="N90" s="166"/>
      <c r="O90" s="166"/>
      <c r="S90" s="87"/>
      <c r="U90" s="14"/>
      <c r="V90" s="48" t="s">
        <v>148</v>
      </c>
      <c r="W90" s="49">
        <f>+W91+W92+W93+W94+W95</f>
        <v>2600000</v>
      </c>
      <c r="X90" s="503"/>
      <c r="Y90" s="312"/>
      <c r="Z90" s="50">
        <v>1300000</v>
      </c>
      <c r="AA90" s="524">
        <f>W90-Z90</f>
        <v>1300000</v>
      </c>
      <c r="AB90" s="369"/>
    </row>
    <row r="91" spans="10:28" ht="15.75" customHeight="1">
      <c r="J91" s="166"/>
      <c r="K91" s="212"/>
      <c r="L91" s="166"/>
      <c r="M91" s="166"/>
      <c r="N91" s="166"/>
      <c r="O91" s="166"/>
      <c r="S91" s="87"/>
      <c r="U91" s="14"/>
      <c r="V91" s="51" t="s">
        <v>149</v>
      </c>
      <c r="W91" s="52">
        <v>500000</v>
      </c>
      <c r="X91" s="315"/>
      <c r="Y91" s="316"/>
      <c r="Z91" s="53"/>
      <c r="AA91" s="314"/>
      <c r="AB91" s="363"/>
    </row>
    <row r="92" spans="10:28" ht="15.75" customHeight="1">
      <c r="J92" s="166"/>
      <c r="K92" s="212"/>
      <c r="L92" s="166"/>
      <c r="M92" s="166"/>
      <c r="N92" s="166"/>
      <c r="O92" s="166"/>
      <c r="S92" s="87"/>
      <c r="U92" s="14"/>
      <c r="V92" s="54" t="s">
        <v>150</v>
      </c>
      <c r="W92" s="55">
        <v>300000</v>
      </c>
      <c r="X92" s="329"/>
      <c r="Y92" s="316"/>
      <c r="Z92" s="56"/>
      <c r="AA92" s="328"/>
      <c r="AB92" s="368"/>
    </row>
    <row r="93" spans="10:28" ht="15.75" customHeight="1">
      <c r="J93" s="166"/>
      <c r="K93" s="625"/>
      <c r="L93" s="625"/>
      <c r="M93" s="625"/>
      <c r="N93" s="625"/>
      <c r="O93" s="625"/>
      <c r="P93" s="625"/>
      <c r="Q93" s="625"/>
      <c r="R93" s="625"/>
      <c r="S93" s="625"/>
      <c r="U93" s="14"/>
      <c r="V93" s="54" t="s">
        <v>151</v>
      </c>
      <c r="W93" s="55">
        <v>800000</v>
      </c>
      <c r="X93" s="319"/>
      <c r="Y93" s="316"/>
      <c r="Z93" s="57"/>
      <c r="AA93" s="318"/>
      <c r="AB93" s="364"/>
    </row>
    <row r="94" spans="10:28" ht="15.75" customHeight="1">
      <c r="J94" s="166"/>
      <c r="U94" s="14"/>
      <c r="V94" s="42" t="s">
        <v>152</v>
      </c>
      <c r="W94" s="58">
        <v>600000</v>
      </c>
      <c r="X94" s="322"/>
      <c r="Y94" s="316"/>
      <c r="Z94" s="59"/>
      <c r="AA94" s="321"/>
      <c r="AB94" s="365"/>
    </row>
    <row r="95" spans="10:28" ht="15.75" customHeight="1">
      <c r="J95" s="166"/>
      <c r="K95" s="26"/>
      <c r="L95" s="478" t="s">
        <v>76</v>
      </c>
      <c r="N95" s="26"/>
      <c r="S95" s="457" t="s">
        <v>3</v>
      </c>
      <c r="U95" s="14"/>
      <c r="V95" s="42" t="s">
        <v>153</v>
      </c>
      <c r="W95" s="58">
        <v>400000</v>
      </c>
      <c r="X95" s="319"/>
      <c r="Y95" s="316"/>
      <c r="Z95" s="57"/>
      <c r="AA95" s="318"/>
      <c r="AB95" s="364"/>
    </row>
    <row r="96" spans="10:28" ht="15.75" customHeight="1">
      <c r="J96" s="166"/>
      <c r="K96" s="5"/>
      <c r="L96" s="6"/>
      <c r="M96" s="609" t="s">
        <v>61</v>
      </c>
      <c r="N96" s="613"/>
      <c r="O96" s="610"/>
      <c r="Q96" s="7" t="s">
        <v>62</v>
      </c>
      <c r="R96" s="599" t="s">
        <v>63</v>
      </c>
      <c r="S96" s="601" t="s">
        <v>64</v>
      </c>
      <c r="U96" s="14"/>
      <c r="V96" s="60" t="s">
        <v>154</v>
      </c>
      <c r="W96" s="61">
        <v>1500000</v>
      </c>
      <c r="X96" s="332"/>
      <c r="Y96" s="312"/>
      <c r="Z96" s="62">
        <v>1600000</v>
      </c>
      <c r="AA96" s="331">
        <f>W96-Z96</f>
        <v>-100000</v>
      </c>
      <c r="AB96" s="369"/>
    </row>
    <row r="97" spans="10:28" ht="15.75" customHeight="1">
      <c r="J97" s="166"/>
      <c r="K97" s="8"/>
      <c r="L97" s="9"/>
      <c r="M97" s="611"/>
      <c r="N97" s="614"/>
      <c r="O97" s="612"/>
      <c r="Q97" s="504" t="s">
        <v>65</v>
      </c>
      <c r="R97" s="600"/>
      <c r="S97" s="602"/>
      <c r="U97" s="14"/>
      <c r="V97" s="51" t="s">
        <v>155</v>
      </c>
      <c r="W97" s="52"/>
      <c r="X97" s="315"/>
      <c r="Y97" s="316"/>
      <c r="Z97" s="53"/>
      <c r="AA97" s="314"/>
      <c r="AB97" s="363"/>
    </row>
    <row r="98" spans="10:28" ht="15.75" customHeight="1">
      <c r="J98" s="166"/>
      <c r="K98" s="11" t="s">
        <v>81</v>
      </c>
      <c r="L98" s="479" t="s">
        <v>156</v>
      </c>
      <c r="M98" s="595" t="s">
        <v>157</v>
      </c>
      <c r="N98" s="596"/>
      <c r="O98" s="480">
        <f>SUM(M99:M105)</f>
        <v>70357800</v>
      </c>
      <c r="Q98" s="505">
        <f>SUM(Q99:Q105)</f>
        <v>72505400</v>
      </c>
      <c r="R98" s="506">
        <f>O98-Q98</f>
        <v>-2147600</v>
      </c>
      <c r="S98" s="507"/>
      <c r="U98" s="14"/>
      <c r="V98" s="42" t="s">
        <v>158</v>
      </c>
      <c r="W98" s="58"/>
      <c r="X98" s="319"/>
      <c r="Y98" s="316"/>
      <c r="Z98" s="57"/>
      <c r="AA98" s="318"/>
      <c r="AB98" s="364"/>
    </row>
    <row r="99" spans="10:28" ht="15.75" customHeight="1">
      <c r="J99" s="166"/>
      <c r="K99" s="14"/>
      <c r="L99" s="481" t="s">
        <v>159</v>
      </c>
      <c r="M99" s="597">
        <f>I11</f>
        <v>21014000</v>
      </c>
      <c r="N99" s="598"/>
      <c r="O99" s="482"/>
      <c r="Q99" s="339">
        <v>21660000</v>
      </c>
      <c r="R99" s="340">
        <f>M99-Q99</f>
        <v>-646000</v>
      </c>
      <c r="S99" s="508" t="s">
        <v>86</v>
      </c>
      <c r="U99" s="14"/>
      <c r="V99" s="42" t="s">
        <v>160</v>
      </c>
      <c r="W99" s="58"/>
      <c r="X99" s="319"/>
      <c r="Y99" s="316"/>
      <c r="Z99" s="57"/>
      <c r="AA99" s="318"/>
      <c r="AB99" s="364"/>
    </row>
    <row r="100" spans="10:28" ht="15.75" customHeight="1">
      <c r="K100" s="14"/>
      <c r="L100" s="483" t="s">
        <v>161</v>
      </c>
      <c r="M100" s="575">
        <f>I13</f>
        <v>14571550</v>
      </c>
      <c r="N100" s="576"/>
      <c r="O100" s="484"/>
      <c r="Q100" s="20">
        <v>15019500</v>
      </c>
      <c r="R100" s="342">
        <f>M100-Q100</f>
        <v>-447950</v>
      </c>
      <c r="S100" s="343" t="s">
        <v>86</v>
      </c>
      <c r="U100" s="14"/>
      <c r="V100" s="60" t="s">
        <v>162</v>
      </c>
      <c r="W100" s="61">
        <f>+W101+W102+W103+W104+W105</f>
        <v>6100000</v>
      </c>
      <c r="X100" s="332"/>
      <c r="Y100" s="312"/>
      <c r="Z100" s="62">
        <v>5900000</v>
      </c>
      <c r="AA100" s="331">
        <f>W100-Z100</f>
        <v>200000</v>
      </c>
      <c r="AB100" s="369"/>
    </row>
    <row r="101" spans="10:28" ht="15.75" customHeight="1">
      <c r="K101" s="14"/>
      <c r="L101" s="483" t="s">
        <v>14</v>
      </c>
      <c r="M101" s="575">
        <f>E7*F4+G7*H4</f>
        <v>11613000</v>
      </c>
      <c r="N101" s="576"/>
      <c r="O101" s="484"/>
      <c r="Q101" s="20">
        <v>11970000</v>
      </c>
      <c r="R101" s="342">
        <f t="shared" ref="R101:R105" si="9">M101-Q101</f>
        <v>-357000</v>
      </c>
      <c r="S101" s="343" t="s">
        <v>86</v>
      </c>
      <c r="U101" s="14"/>
      <c r="V101" s="51" t="s">
        <v>163</v>
      </c>
      <c r="W101" s="52">
        <v>1700000</v>
      </c>
      <c r="X101" s="315"/>
      <c r="Y101" s="316"/>
      <c r="Z101" s="53"/>
      <c r="AA101" s="314"/>
      <c r="AB101" s="363"/>
    </row>
    <row r="102" spans="10:28" ht="15.75" customHeight="1">
      <c r="K102" s="14"/>
      <c r="L102" s="483" t="s">
        <v>164</v>
      </c>
      <c r="M102" s="575">
        <f>E8*F4+G8*H4</f>
        <v>12221300</v>
      </c>
      <c r="N102" s="576"/>
      <c r="O102" s="484"/>
      <c r="Q102" s="20">
        <v>12597000</v>
      </c>
      <c r="R102" s="342">
        <f t="shared" si="9"/>
        <v>-375700</v>
      </c>
      <c r="S102" s="343" t="s">
        <v>86</v>
      </c>
      <c r="U102" s="14"/>
      <c r="V102" s="42" t="s">
        <v>165</v>
      </c>
      <c r="W102" s="58">
        <v>1400000</v>
      </c>
      <c r="X102" s="319"/>
      <c r="Y102" s="316"/>
      <c r="Z102" s="57"/>
      <c r="AA102" s="318"/>
      <c r="AB102" s="364"/>
    </row>
    <row r="103" spans="10:28" ht="15.75" customHeight="1">
      <c r="K103" s="14"/>
      <c r="L103" s="483" t="s">
        <v>166</v>
      </c>
      <c r="M103" s="575">
        <f>E9*F4+G9*H4</f>
        <v>9013900</v>
      </c>
      <c r="N103" s="576"/>
      <c r="O103" s="484"/>
      <c r="Q103" s="20">
        <v>9291000</v>
      </c>
      <c r="R103" s="342">
        <f t="shared" si="9"/>
        <v>-277100</v>
      </c>
      <c r="S103" s="343" t="s">
        <v>86</v>
      </c>
      <c r="U103" s="14"/>
      <c r="V103" s="42" t="s">
        <v>167</v>
      </c>
      <c r="W103" s="58">
        <v>1700000</v>
      </c>
      <c r="X103" s="319"/>
      <c r="Y103" s="316"/>
      <c r="Z103" s="57"/>
      <c r="AA103" s="318"/>
      <c r="AB103" s="364"/>
    </row>
    <row r="104" spans="10:28" ht="15.75" customHeight="1">
      <c r="K104" s="14"/>
      <c r="L104" s="483" t="s">
        <v>20</v>
      </c>
      <c r="M104" s="575">
        <f>H10</f>
        <v>500000</v>
      </c>
      <c r="N104" s="576"/>
      <c r="O104" s="484"/>
      <c r="Q104" s="20">
        <v>500000</v>
      </c>
      <c r="R104" s="342">
        <f t="shared" si="9"/>
        <v>0</v>
      </c>
      <c r="S104" s="509" t="s">
        <v>168</v>
      </c>
      <c r="U104" s="14"/>
      <c r="V104" s="42" t="s">
        <v>169</v>
      </c>
      <c r="W104" s="58">
        <v>1000000</v>
      </c>
      <c r="X104" s="319"/>
      <c r="Y104" s="316"/>
      <c r="Z104" s="57"/>
      <c r="AA104" s="318"/>
      <c r="AB104" s="364"/>
    </row>
    <row r="105" spans="10:28" ht="15.75" customHeight="1">
      <c r="K105" s="22"/>
      <c r="L105" s="485" t="s">
        <v>106</v>
      </c>
      <c r="M105" s="577">
        <f>I20</f>
        <v>1424050</v>
      </c>
      <c r="N105" s="578"/>
      <c r="O105" s="486"/>
      <c r="Q105" s="25">
        <v>1467900</v>
      </c>
      <c r="R105" s="344">
        <f t="shared" si="9"/>
        <v>-43850</v>
      </c>
      <c r="S105" s="345" t="s">
        <v>86</v>
      </c>
      <c r="U105" s="14"/>
      <c r="V105" s="39" t="s">
        <v>396</v>
      </c>
      <c r="W105" s="40">
        <v>300000</v>
      </c>
      <c r="X105" s="322"/>
      <c r="Y105" s="316"/>
      <c r="Z105" s="59"/>
      <c r="AA105" s="321"/>
      <c r="AB105" s="365"/>
    </row>
    <row r="106" spans="10:28" ht="15.75" customHeight="1">
      <c r="U106" s="14"/>
      <c r="V106" s="60" t="s">
        <v>170</v>
      </c>
      <c r="W106" s="61">
        <v>900000</v>
      </c>
      <c r="X106" s="332"/>
      <c r="Y106" s="312"/>
      <c r="Z106" s="62">
        <v>1250000</v>
      </c>
      <c r="AA106" s="331">
        <f>W106-Z106</f>
        <v>-350000</v>
      </c>
      <c r="AB106" s="369"/>
    </row>
    <row r="107" spans="10:28" ht="15.75" customHeight="1">
      <c r="U107" s="14"/>
      <c r="V107" s="60" t="s">
        <v>171</v>
      </c>
      <c r="W107" s="61">
        <v>1900000</v>
      </c>
      <c r="X107" s="332"/>
      <c r="Y107" s="312"/>
      <c r="Z107" s="62">
        <v>2010000</v>
      </c>
      <c r="AA107" s="331">
        <f>W107-Z107</f>
        <v>-110000</v>
      </c>
      <c r="AB107" s="369"/>
    </row>
    <row r="108" spans="10:28" ht="15.75" customHeight="1">
      <c r="U108" s="14"/>
      <c r="V108" s="510" t="s">
        <v>172</v>
      </c>
      <c r="W108" s="52"/>
      <c r="X108" s="319"/>
      <c r="Y108" s="316"/>
      <c r="Z108" s="57"/>
      <c r="AA108" s="318"/>
      <c r="AB108" s="364"/>
    </row>
    <row r="109" spans="10:28" ht="15.75" customHeight="1">
      <c r="K109" s="26"/>
      <c r="L109" s="487" t="s">
        <v>104</v>
      </c>
      <c r="N109" s="27"/>
      <c r="O109" s="27"/>
      <c r="Q109" s="27"/>
      <c r="R109" s="27"/>
      <c r="S109" s="346"/>
      <c r="U109" s="14"/>
      <c r="V109" s="42" t="s">
        <v>173</v>
      </c>
      <c r="W109" s="58" t="s">
        <v>174</v>
      </c>
      <c r="X109" s="319"/>
      <c r="Y109" s="316"/>
      <c r="Z109" s="57"/>
      <c r="AA109" s="318"/>
      <c r="AB109" s="364"/>
    </row>
    <row r="110" spans="10:28" ht="15.75" customHeight="1">
      <c r="K110" s="28" t="s">
        <v>105</v>
      </c>
      <c r="L110" s="488" t="s">
        <v>175</v>
      </c>
      <c r="M110" s="591" t="s">
        <v>157</v>
      </c>
      <c r="N110" s="592"/>
      <c r="O110" s="262">
        <f>SUM(M111:M114)</f>
        <v>1424050</v>
      </c>
      <c r="Q110" s="13">
        <f>SUM(Q111:Q114)</f>
        <v>1467900</v>
      </c>
      <c r="R110" s="347">
        <f>O110-Q110</f>
        <v>-43850</v>
      </c>
      <c r="S110" s="348" t="s">
        <v>86</v>
      </c>
      <c r="U110" s="14"/>
      <c r="V110" s="42" t="s">
        <v>176</v>
      </c>
      <c r="W110" s="55" t="s">
        <v>174</v>
      </c>
      <c r="X110" s="329"/>
      <c r="Y110" s="316"/>
      <c r="Z110" s="56"/>
      <c r="AA110" s="328"/>
      <c r="AB110" s="368"/>
    </row>
    <row r="111" spans="10:28" ht="15.75" customHeight="1">
      <c r="K111" s="14"/>
      <c r="L111" s="489" t="s">
        <v>177</v>
      </c>
      <c r="M111" s="593">
        <f>E17*F4+G17*H4</f>
        <v>553000</v>
      </c>
      <c r="N111" s="594"/>
      <c r="O111" s="458"/>
      <c r="Q111" s="17">
        <v>570000</v>
      </c>
      <c r="R111" s="349">
        <f t="shared" ref="R111:R113" si="10">M111-Q111</f>
        <v>-17000</v>
      </c>
      <c r="S111" s="511" t="s">
        <v>86</v>
      </c>
      <c r="U111" s="14"/>
      <c r="V111" s="42" t="s">
        <v>178</v>
      </c>
      <c r="W111" s="58"/>
      <c r="X111" s="319"/>
      <c r="Y111" s="316"/>
      <c r="Z111" s="57"/>
      <c r="AA111" s="318"/>
      <c r="AB111" s="364"/>
    </row>
    <row r="112" spans="10:28" ht="15.75" customHeight="1">
      <c r="K112" s="14"/>
      <c r="L112" s="490" t="s">
        <v>179</v>
      </c>
      <c r="M112" s="575">
        <f>E18*F4+G18*H4</f>
        <v>829500</v>
      </c>
      <c r="N112" s="576"/>
      <c r="O112" s="459"/>
      <c r="Q112" s="20">
        <v>855000</v>
      </c>
      <c r="R112" s="351">
        <f t="shared" si="10"/>
        <v>-25500</v>
      </c>
      <c r="S112" s="512" t="s">
        <v>86</v>
      </c>
      <c r="U112" s="14"/>
      <c r="V112" s="54" t="s">
        <v>180</v>
      </c>
      <c r="W112" s="55"/>
      <c r="X112" s="329"/>
      <c r="Y112" s="316"/>
      <c r="Z112" s="56"/>
      <c r="AA112" s="328"/>
      <c r="AB112" s="368"/>
    </row>
    <row r="113" spans="11:28" ht="15.75" customHeight="1">
      <c r="K113" s="22"/>
      <c r="L113" s="491" t="s">
        <v>181</v>
      </c>
      <c r="M113" s="577">
        <f>G19*H4</f>
        <v>41550</v>
      </c>
      <c r="N113" s="578"/>
      <c r="O113" s="492"/>
      <c r="Q113" s="25">
        <v>42900</v>
      </c>
      <c r="R113" s="354">
        <f t="shared" si="10"/>
        <v>-1350</v>
      </c>
      <c r="S113" s="513" t="s">
        <v>86</v>
      </c>
      <c r="U113" s="14"/>
      <c r="V113" s="60" t="s">
        <v>395</v>
      </c>
      <c r="W113" s="61">
        <v>750000</v>
      </c>
      <c r="X113" s="332"/>
      <c r="Y113" s="312"/>
      <c r="Z113" s="62">
        <v>600000</v>
      </c>
      <c r="AA113" s="331">
        <f>W113-Z113</f>
        <v>150000</v>
      </c>
      <c r="AB113" s="369"/>
    </row>
    <row r="114" spans="11:28" ht="15.75" customHeight="1">
      <c r="U114" s="22"/>
      <c r="V114" s="63" t="s">
        <v>182</v>
      </c>
      <c r="W114" s="64">
        <v>900000</v>
      </c>
      <c r="X114" s="379"/>
      <c r="Y114" s="312"/>
      <c r="Z114" s="65">
        <v>937100</v>
      </c>
      <c r="AA114" s="378">
        <f>W114-Z114</f>
        <v>-37100</v>
      </c>
      <c r="AB114" s="384"/>
    </row>
    <row r="115" spans="11:28" ht="15.75" customHeight="1">
      <c r="U115" s="26"/>
      <c r="V115" s="26"/>
      <c r="W115" s="26"/>
      <c r="X115" s="26"/>
      <c r="Y115" s="32"/>
      <c r="Z115" s="26"/>
      <c r="AA115" s="26"/>
      <c r="AB115" s="26"/>
    </row>
    <row r="116" spans="11:28" ht="15.75" customHeight="1">
      <c r="U116" s="28" t="s">
        <v>130</v>
      </c>
      <c r="V116" s="29" t="s">
        <v>183</v>
      </c>
      <c r="W116" s="66" t="s">
        <v>136</v>
      </c>
      <c r="X116" s="262">
        <f>SUM(W117:W117)</f>
        <v>800000</v>
      </c>
      <c r="Y116" s="34"/>
      <c r="Z116" s="13">
        <f>SUM(Z117:Z117)</f>
        <v>1000000</v>
      </c>
      <c r="AA116" s="347">
        <f>X116-Z116</f>
        <v>-200000</v>
      </c>
      <c r="AB116" s="348"/>
    </row>
    <row r="117" spans="11:28" ht="15.75" customHeight="1">
      <c r="U117" s="22"/>
      <c r="V117" s="30" t="s">
        <v>131</v>
      </c>
      <c r="W117" s="67">
        <v>800000</v>
      </c>
      <c r="X117" s="496"/>
      <c r="Y117" s="34"/>
      <c r="Z117" s="31">
        <v>1000000</v>
      </c>
      <c r="AA117" s="514">
        <f t="shared" ref="AA117" si="11">W117-Z117</f>
        <v>-200000</v>
      </c>
      <c r="AB117" s="515"/>
    </row>
    <row r="118" spans="11:28" ht="15.75" customHeight="1"/>
    <row r="119" spans="11:28" ht="15.75" customHeight="1"/>
    <row r="120" spans="11:28" ht="15.75" customHeight="1"/>
    <row r="121" spans="11:28" ht="15.75" customHeight="1"/>
    <row r="122" spans="11:28" ht="15.75" customHeight="1"/>
    <row r="123" spans="11:28" ht="15.75" customHeight="1"/>
    <row r="124" spans="11:28" ht="15.75" customHeight="1"/>
    <row r="125" spans="11:28" ht="15.75" customHeight="1"/>
    <row r="126" spans="11:28" ht="15.75" customHeight="1"/>
    <row r="127" spans="11:28" ht="15.75" customHeight="1"/>
    <row r="128" spans="11:28" ht="15.75" customHeight="1"/>
    <row r="129" ht="15.75" customHeight="1"/>
    <row r="130" ht="15.75" customHeight="1"/>
  </sheetData>
  <mergeCells count="64">
    <mergeCell ref="R96:R97"/>
    <mergeCell ref="S96:S97"/>
    <mergeCell ref="AA41:AA42"/>
    <mergeCell ref="AB41:AB42"/>
    <mergeCell ref="A4:D5"/>
    <mergeCell ref="W41:X42"/>
    <mergeCell ref="M96:O97"/>
    <mergeCell ref="J41:S42"/>
    <mergeCell ref="B40:D40"/>
    <mergeCell ref="E40:I40"/>
    <mergeCell ref="J43:S43"/>
    <mergeCell ref="M45:O45"/>
    <mergeCell ref="K93:S93"/>
    <mergeCell ref="B38:D38"/>
    <mergeCell ref="E38:F38"/>
    <mergeCell ref="G38:H38"/>
    <mergeCell ref="M112:N112"/>
    <mergeCell ref="M113:N113"/>
    <mergeCell ref="A6:A23"/>
    <mergeCell ref="I4:I5"/>
    <mergeCell ref="J47:J57"/>
    <mergeCell ref="J59:J72"/>
    <mergeCell ref="M103:N103"/>
    <mergeCell ref="M104:N104"/>
    <mergeCell ref="M105:N105"/>
    <mergeCell ref="M110:N110"/>
    <mergeCell ref="M111:N111"/>
    <mergeCell ref="M98:N98"/>
    <mergeCell ref="M99:N99"/>
    <mergeCell ref="M100:N100"/>
    <mergeCell ref="M101:N101"/>
    <mergeCell ref="M102:N102"/>
    <mergeCell ref="B39:D39"/>
    <mergeCell ref="E39:I39"/>
    <mergeCell ref="E35:H35"/>
    <mergeCell ref="A36:D36"/>
    <mergeCell ref="E36:F36"/>
    <mergeCell ref="G36:H36"/>
    <mergeCell ref="B37:D37"/>
    <mergeCell ref="E37:F37"/>
    <mergeCell ref="G37:H37"/>
    <mergeCell ref="A30:D30"/>
    <mergeCell ref="E30:F30"/>
    <mergeCell ref="G30:H30"/>
    <mergeCell ref="B31:D31"/>
    <mergeCell ref="E31:F31"/>
    <mergeCell ref="G31:H31"/>
    <mergeCell ref="B28:D28"/>
    <mergeCell ref="E28:F28"/>
    <mergeCell ref="G28:H28"/>
    <mergeCell ref="B29:D29"/>
    <mergeCell ref="E29:F29"/>
    <mergeCell ref="G29:H29"/>
    <mergeCell ref="B20:D20"/>
    <mergeCell ref="B23:D23"/>
    <mergeCell ref="E26:H26"/>
    <mergeCell ref="A27:D27"/>
    <mergeCell ref="E27:F27"/>
    <mergeCell ref="G27:H27"/>
    <mergeCell ref="A1:I1"/>
    <mergeCell ref="A2:I2"/>
    <mergeCell ref="C9:D9"/>
    <mergeCell ref="C13:D13"/>
    <mergeCell ref="B15:D15"/>
  </mergeCells>
  <phoneticPr fontId="45"/>
  <printOptions horizontalCentered="1" verticalCentered="1"/>
  <pageMargins left="0.59027777777777801" right="0.39305555555555599" top="0.196527777777778" bottom="0.196527777777778" header="0.31388888888888899" footer="0.31388888888888899"/>
  <pageSetup paperSize="9" scale="72" orientation="portrait" r:id="rId1"/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workbookViewId="0">
      <selection activeCell="F21" sqref="F21"/>
    </sheetView>
  </sheetViews>
  <sheetFormatPr defaultColWidth="8.875" defaultRowHeight="13.5"/>
  <cols>
    <col min="1" max="1" width="5" style="1" customWidth="1"/>
    <col min="2" max="2" width="4.5" style="165" customWidth="1"/>
    <col min="3" max="3" width="28.625" style="1" customWidth="1"/>
    <col min="4" max="5" width="8.5" style="1" customWidth="1"/>
    <col min="6" max="6" width="11.875" style="1" customWidth="1"/>
    <col min="7" max="7" width="1.5" style="166" customWidth="1"/>
    <col min="8" max="9" width="11.875" style="166" customWidth="1"/>
    <col min="10" max="10" width="11.875" customWidth="1"/>
    <col min="11" max="11" width="2.5" customWidth="1"/>
    <col min="12" max="12" width="3.875" style="1" customWidth="1"/>
    <col min="13" max="13" width="34.875" style="1" customWidth="1"/>
    <col min="14" max="14" width="12.5" style="1" customWidth="1"/>
    <col min="15" max="15" width="17.125" style="1" customWidth="1"/>
    <col min="16" max="16" width="1.5" style="1" customWidth="1"/>
    <col min="17" max="17" width="13.625" style="2" customWidth="1"/>
    <col min="18" max="19" width="11" style="2" customWidth="1"/>
  </cols>
  <sheetData>
    <row r="1" spans="1:19" s="164" customFormat="1" ht="17.25" customHeight="1">
      <c r="A1" s="615" t="s">
        <v>60</v>
      </c>
      <c r="B1" s="615"/>
      <c r="C1" s="630"/>
      <c r="D1" s="630"/>
      <c r="E1" s="630"/>
      <c r="F1" s="630"/>
      <c r="G1" s="167"/>
      <c r="H1" s="167"/>
      <c r="I1" s="167"/>
      <c r="J1" s="253"/>
      <c r="K1" s="253"/>
      <c r="L1" s="254"/>
      <c r="M1" s="255" t="s">
        <v>184</v>
      </c>
      <c r="N1" s="254"/>
      <c r="O1" s="254"/>
      <c r="P1" s="254"/>
      <c r="Q1" s="333"/>
      <c r="R1" s="334"/>
      <c r="S1" s="334"/>
    </row>
    <row r="2" spans="1:19" s="3" customFormat="1" ht="20.25" customHeight="1">
      <c r="A2" s="621" t="s">
        <v>185</v>
      </c>
      <c r="B2" s="621"/>
      <c r="C2" s="631"/>
      <c r="D2" s="631"/>
      <c r="E2" s="631"/>
      <c r="F2" s="631"/>
      <c r="G2" s="168"/>
      <c r="H2" s="168"/>
      <c r="I2" s="168"/>
      <c r="J2" s="256"/>
      <c r="K2" s="256"/>
      <c r="L2" s="254"/>
      <c r="M2" s="257"/>
      <c r="N2" s="254"/>
      <c r="O2" s="254"/>
      <c r="P2" s="254"/>
      <c r="Q2" s="335"/>
      <c r="R2" s="334"/>
      <c r="S2" s="334"/>
    </row>
    <row r="3" spans="1:19" s="3" customFormat="1" ht="15.75" customHeight="1">
      <c r="A3" s="169"/>
      <c r="B3" s="170"/>
      <c r="C3" s="169"/>
      <c r="D3" s="169"/>
      <c r="E3" s="169"/>
      <c r="F3" s="171" t="s">
        <v>3</v>
      </c>
      <c r="G3" s="171"/>
      <c r="H3" s="171"/>
      <c r="I3" s="171"/>
      <c r="J3" s="258"/>
      <c r="K3" s="258"/>
      <c r="L3" s="26"/>
      <c r="M3" s="26" t="s">
        <v>76</v>
      </c>
      <c r="N3" s="26"/>
      <c r="O3" s="171" t="s">
        <v>3</v>
      </c>
      <c r="P3" s="171"/>
      <c r="Q3" s="335"/>
      <c r="R3" s="334"/>
      <c r="S3" s="334"/>
    </row>
    <row r="4" spans="1:19" s="3" customFormat="1" ht="15.75" customHeight="1">
      <c r="A4" s="172"/>
      <c r="B4" s="173"/>
      <c r="C4" s="174"/>
      <c r="D4" s="622" t="s">
        <v>186</v>
      </c>
      <c r="E4" s="623"/>
      <c r="F4" s="624"/>
      <c r="G4" s="176"/>
      <c r="H4" s="175" t="s">
        <v>187</v>
      </c>
      <c r="I4" s="259"/>
      <c r="J4" s="260"/>
      <c r="K4" s="261"/>
      <c r="L4" s="28" t="s">
        <v>81</v>
      </c>
      <c r="M4" s="29" t="s">
        <v>156</v>
      </c>
      <c r="N4" s="66" t="s">
        <v>136</v>
      </c>
      <c r="O4" s="262">
        <f>SUM(N5:N13)</f>
        <v>69473600</v>
      </c>
      <c r="P4" s="34"/>
      <c r="Q4" s="336" t="s">
        <v>188</v>
      </c>
      <c r="R4" s="337" t="s">
        <v>73</v>
      </c>
      <c r="S4" s="338" t="s">
        <v>74</v>
      </c>
    </row>
    <row r="5" spans="1:19" s="3" customFormat="1" ht="15.75" customHeight="1">
      <c r="A5" s="177"/>
      <c r="B5" s="178"/>
      <c r="C5" s="179"/>
      <c r="D5" s="180" t="s">
        <v>8</v>
      </c>
      <c r="E5" s="181" t="s">
        <v>72</v>
      </c>
      <c r="F5" s="182" t="s">
        <v>9</v>
      </c>
      <c r="G5" s="181"/>
      <c r="H5" s="180" t="s">
        <v>188</v>
      </c>
      <c r="I5" s="263" t="s">
        <v>73</v>
      </c>
      <c r="J5" s="182" t="s">
        <v>74</v>
      </c>
      <c r="K5" s="264"/>
      <c r="L5" s="14"/>
      <c r="M5" s="265" t="s">
        <v>159</v>
      </c>
      <c r="N5" s="266">
        <v>20748000</v>
      </c>
      <c r="O5" s="267"/>
      <c r="P5" s="268"/>
      <c r="Q5" s="339">
        <v>20710000</v>
      </c>
      <c r="R5" s="340">
        <f>N5-Q5</f>
        <v>38000</v>
      </c>
      <c r="S5" s="341" t="s">
        <v>189</v>
      </c>
    </row>
    <row r="6" spans="1:19" s="3" customFormat="1" ht="15.75" customHeight="1">
      <c r="A6" s="584" t="s">
        <v>76</v>
      </c>
      <c r="B6" s="183" t="s">
        <v>77</v>
      </c>
      <c r="C6" s="184" t="s">
        <v>78</v>
      </c>
      <c r="D6" s="185"/>
      <c r="E6" s="186"/>
      <c r="F6" s="187">
        <v>36025926</v>
      </c>
      <c r="G6" s="188"/>
      <c r="H6" s="189">
        <v>31313033</v>
      </c>
      <c r="I6" s="269">
        <f>F6-H6</f>
        <v>4712893</v>
      </c>
      <c r="J6" s="270"/>
      <c r="K6" s="271"/>
      <c r="L6" s="14"/>
      <c r="M6" s="272" t="s">
        <v>161</v>
      </c>
      <c r="N6" s="19">
        <v>14387100</v>
      </c>
      <c r="O6" s="273"/>
      <c r="P6" s="268"/>
      <c r="Q6" s="20">
        <v>14360750</v>
      </c>
      <c r="R6" s="342">
        <f t="shared" ref="R6:R11" si="0">N6-Q6</f>
        <v>26350</v>
      </c>
      <c r="S6" s="343" t="s">
        <v>189</v>
      </c>
    </row>
    <row r="7" spans="1:19" s="3" customFormat="1" ht="15.75" customHeight="1">
      <c r="A7" s="585"/>
      <c r="B7" s="190" t="s">
        <v>81</v>
      </c>
      <c r="C7" s="191" t="s">
        <v>82</v>
      </c>
      <c r="D7" s="192"/>
      <c r="E7" s="193"/>
      <c r="F7" s="194">
        <f>SUM(F9:F11)</f>
        <v>69473600</v>
      </c>
      <c r="G7" s="195"/>
      <c r="H7" s="192">
        <f>SUM(H9:H11)</f>
        <v>69347350</v>
      </c>
      <c r="I7" s="274">
        <f>F7-H7</f>
        <v>126250</v>
      </c>
      <c r="J7" s="194"/>
      <c r="K7" s="275"/>
      <c r="L7" s="14"/>
      <c r="M7" s="272" t="s">
        <v>14</v>
      </c>
      <c r="N7" s="19">
        <v>11466000</v>
      </c>
      <c r="O7" s="273"/>
      <c r="P7" s="268"/>
      <c r="Q7" s="20">
        <v>11445000</v>
      </c>
      <c r="R7" s="342">
        <f t="shared" si="0"/>
        <v>21000</v>
      </c>
      <c r="S7" s="343" t="s">
        <v>189</v>
      </c>
    </row>
    <row r="8" spans="1:19" s="3" customFormat="1" ht="15.75" customHeight="1">
      <c r="A8" s="585"/>
      <c r="B8" s="190"/>
      <c r="C8" s="191"/>
      <c r="D8" s="192"/>
      <c r="E8" s="193"/>
      <c r="F8" s="194"/>
      <c r="G8" s="195"/>
      <c r="H8" s="192"/>
      <c r="I8" s="274"/>
      <c r="J8" s="194"/>
      <c r="K8" s="275"/>
      <c r="L8" s="14"/>
      <c r="M8" s="272" t="s">
        <v>164</v>
      </c>
      <c r="N8" s="19">
        <v>12066600</v>
      </c>
      <c r="O8" s="273"/>
      <c r="P8" s="268"/>
      <c r="Q8" s="20">
        <v>12044500</v>
      </c>
      <c r="R8" s="342">
        <f t="shared" si="0"/>
        <v>22100</v>
      </c>
      <c r="S8" s="343" t="s">
        <v>189</v>
      </c>
    </row>
    <row r="9" spans="1:19" s="3" customFormat="1" ht="15.75" customHeight="1">
      <c r="A9" s="585"/>
      <c r="B9" s="190"/>
      <c r="C9" s="196" t="s">
        <v>85</v>
      </c>
      <c r="D9" s="192">
        <v>12625</v>
      </c>
      <c r="E9" s="193">
        <v>2720</v>
      </c>
      <c r="F9" s="197">
        <f>D9*E9</f>
        <v>34340000</v>
      </c>
      <c r="G9" s="193"/>
      <c r="H9" s="192">
        <v>34213750</v>
      </c>
      <c r="I9" s="274">
        <f t="shared" ref="I9:I31" si="1">F9-H9</f>
        <v>126250</v>
      </c>
      <c r="J9" s="197" t="s">
        <v>189</v>
      </c>
      <c r="K9" s="276"/>
      <c r="L9" s="14"/>
      <c r="M9" s="272" t="s">
        <v>166</v>
      </c>
      <c r="N9" s="19">
        <v>8899800</v>
      </c>
      <c r="O9" s="273"/>
      <c r="P9" s="268"/>
      <c r="Q9" s="20">
        <v>8883500</v>
      </c>
      <c r="R9" s="342">
        <f t="shared" si="0"/>
        <v>16300</v>
      </c>
      <c r="S9" s="343" t="s">
        <v>189</v>
      </c>
    </row>
    <row r="10" spans="1:19" s="3" customFormat="1" ht="15.75" customHeight="1">
      <c r="A10" s="585"/>
      <c r="B10" s="190"/>
      <c r="C10" s="196" t="s">
        <v>88</v>
      </c>
      <c r="D10" s="192">
        <v>12640</v>
      </c>
      <c r="E10" s="193">
        <v>2740</v>
      </c>
      <c r="F10" s="197">
        <f>D10*E10</f>
        <v>34633600</v>
      </c>
      <c r="G10" s="193"/>
      <c r="H10" s="192">
        <v>34633600</v>
      </c>
      <c r="I10" s="274">
        <f t="shared" si="1"/>
        <v>0</v>
      </c>
      <c r="J10" s="197"/>
      <c r="K10" s="276"/>
      <c r="L10" s="14"/>
      <c r="M10" s="272" t="s">
        <v>20</v>
      </c>
      <c r="N10" s="19">
        <v>500000</v>
      </c>
      <c r="O10" s="273"/>
      <c r="P10" s="268"/>
      <c r="Q10" s="20">
        <v>500000</v>
      </c>
      <c r="R10" s="342">
        <f t="shared" si="0"/>
        <v>0</v>
      </c>
      <c r="S10" s="343" t="s">
        <v>189</v>
      </c>
    </row>
    <row r="11" spans="1:19" s="3" customFormat="1" ht="15.75" customHeight="1">
      <c r="A11" s="585"/>
      <c r="B11" s="190"/>
      <c r="C11" s="196" t="s">
        <v>20</v>
      </c>
      <c r="D11" s="192"/>
      <c r="E11" s="193"/>
      <c r="F11" s="197">
        <v>500000</v>
      </c>
      <c r="G11" s="193"/>
      <c r="H11" s="192">
        <v>500000</v>
      </c>
      <c r="I11" s="274">
        <f t="shared" si="1"/>
        <v>0</v>
      </c>
      <c r="J11" s="197"/>
      <c r="K11" s="276"/>
      <c r="L11" s="14"/>
      <c r="M11" s="272" t="s">
        <v>106</v>
      </c>
      <c r="N11" s="19">
        <v>1406100</v>
      </c>
      <c r="O11" s="273"/>
      <c r="P11" s="268"/>
      <c r="Q11" s="20">
        <v>1403600</v>
      </c>
      <c r="R11" s="342">
        <f t="shared" si="0"/>
        <v>2500</v>
      </c>
      <c r="S11" s="343" t="s">
        <v>189</v>
      </c>
    </row>
    <row r="12" spans="1:19" s="3" customFormat="1" ht="15.75" customHeight="1">
      <c r="A12" s="585"/>
      <c r="B12" s="190"/>
      <c r="C12" s="196"/>
      <c r="D12" s="192"/>
      <c r="E12" s="193"/>
      <c r="F12" s="197"/>
      <c r="G12" s="193"/>
      <c r="H12" s="192"/>
      <c r="I12" s="274"/>
      <c r="J12" s="197"/>
      <c r="K12" s="276"/>
      <c r="L12" s="14"/>
      <c r="M12" s="272"/>
      <c r="N12" s="19"/>
      <c r="O12" s="273"/>
      <c r="P12" s="268"/>
      <c r="Q12" s="20"/>
      <c r="R12" s="342"/>
      <c r="S12" s="343"/>
    </row>
    <row r="13" spans="1:19" s="3" customFormat="1" ht="15.75" customHeight="1">
      <c r="A13" s="585"/>
      <c r="B13" s="190"/>
      <c r="C13" s="191"/>
      <c r="D13" s="192"/>
      <c r="E13" s="193"/>
      <c r="F13" s="197"/>
      <c r="G13" s="193"/>
      <c r="H13" s="192"/>
      <c r="I13" s="274"/>
      <c r="J13" s="197"/>
      <c r="K13" s="276"/>
      <c r="L13" s="22"/>
      <c r="M13" s="277"/>
      <c r="N13" s="24"/>
      <c r="O13" s="278"/>
      <c r="P13" s="268"/>
      <c r="Q13" s="25"/>
      <c r="R13" s="344"/>
      <c r="S13" s="345"/>
    </row>
    <row r="14" spans="1:19" s="3" customFormat="1" ht="15.75" customHeight="1">
      <c r="A14" s="585"/>
      <c r="B14" s="190" t="s">
        <v>93</v>
      </c>
      <c r="C14" s="191" t="s">
        <v>94</v>
      </c>
      <c r="D14" s="198" t="s">
        <v>95</v>
      </c>
      <c r="E14" s="193"/>
      <c r="F14" s="199"/>
      <c r="G14" s="200"/>
      <c r="H14" s="192"/>
      <c r="I14" s="274"/>
      <c r="J14" s="199"/>
      <c r="K14" s="276"/>
      <c r="L14" s="26"/>
      <c r="M14" s="26"/>
      <c r="N14" s="27"/>
      <c r="O14" s="27"/>
      <c r="P14" s="27"/>
      <c r="Q14" s="27"/>
      <c r="R14" s="27"/>
      <c r="S14" s="346"/>
    </row>
    <row r="15" spans="1:19" s="3" customFormat="1" ht="15.75" customHeight="1">
      <c r="A15" s="585"/>
      <c r="B15" s="201" t="s">
        <v>97</v>
      </c>
      <c r="C15" s="202" t="s">
        <v>98</v>
      </c>
      <c r="D15" s="203"/>
      <c r="E15" s="204"/>
      <c r="F15" s="205"/>
      <c r="G15" s="200"/>
      <c r="H15" s="203"/>
      <c r="I15" s="279"/>
      <c r="J15" s="205"/>
      <c r="K15" s="276"/>
      <c r="L15" s="26"/>
      <c r="M15" s="26" t="s">
        <v>104</v>
      </c>
      <c r="N15" s="27"/>
      <c r="O15" s="27"/>
      <c r="P15" s="27"/>
      <c r="Q15" s="27"/>
      <c r="R15" s="27"/>
      <c r="S15" s="346"/>
    </row>
    <row r="16" spans="1:19" s="3" customFormat="1" ht="15.75" customHeight="1">
      <c r="A16" s="586"/>
      <c r="B16" s="206"/>
      <c r="C16" s="207" t="s">
        <v>100</v>
      </c>
      <c r="D16" s="208"/>
      <c r="E16" s="209"/>
      <c r="F16" s="210">
        <f>SUM(F6:F7)+SUM(F14:F15)</f>
        <v>105499526</v>
      </c>
      <c r="G16" s="193"/>
      <c r="H16" s="211">
        <f>SUM(H6:H7)+SUM(H14:H15)</f>
        <v>100660383</v>
      </c>
      <c r="I16" s="280">
        <f t="shared" si="1"/>
        <v>4839143</v>
      </c>
      <c r="J16" s="210"/>
      <c r="K16" s="264"/>
      <c r="L16" s="28" t="s">
        <v>105</v>
      </c>
      <c r="M16" s="281" t="s">
        <v>175</v>
      </c>
      <c r="N16" s="66" t="s">
        <v>136</v>
      </c>
      <c r="O16" s="262">
        <f>SUM(N17:N21)</f>
        <v>1406100</v>
      </c>
      <c r="P16" s="34"/>
      <c r="Q16" s="13">
        <f>SUM(Q17:Q21)</f>
        <v>1403600</v>
      </c>
      <c r="R16" s="347">
        <f>O16-Q16</f>
        <v>2500</v>
      </c>
      <c r="S16" s="348" t="s">
        <v>189</v>
      </c>
    </row>
    <row r="17" spans="1:19" ht="15.75" customHeight="1">
      <c r="A17" s="166"/>
      <c r="B17" s="212"/>
      <c r="C17" s="166"/>
      <c r="D17" s="213"/>
      <c r="E17" s="213"/>
      <c r="F17" s="213"/>
      <c r="G17" s="213"/>
      <c r="H17" s="214"/>
      <c r="I17" s="214"/>
      <c r="J17" s="213"/>
      <c r="K17" s="87"/>
      <c r="L17" s="14"/>
      <c r="M17" s="282" t="s">
        <v>177</v>
      </c>
      <c r="N17" s="16">
        <v>546000</v>
      </c>
      <c r="O17" s="283"/>
      <c r="P17" s="34"/>
      <c r="Q17" s="17">
        <v>545000</v>
      </c>
      <c r="R17" s="349">
        <f>N17-Q17</f>
        <v>1000</v>
      </c>
      <c r="S17" s="350" t="s">
        <v>189</v>
      </c>
    </row>
    <row r="18" spans="1:19" ht="15.75" customHeight="1">
      <c r="A18" s="587" t="s">
        <v>104</v>
      </c>
      <c r="B18" s="215" t="s">
        <v>105</v>
      </c>
      <c r="C18" s="216" t="s">
        <v>106</v>
      </c>
      <c r="D18" s="217"/>
      <c r="E18" s="218"/>
      <c r="F18" s="219">
        <f>O16</f>
        <v>1406100</v>
      </c>
      <c r="G18" s="220"/>
      <c r="H18" s="221">
        <v>1403600</v>
      </c>
      <c r="I18" s="284">
        <f t="shared" si="1"/>
        <v>2500</v>
      </c>
      <c r="J18" s="285" t="s">
        <v>189</v>
      </c>
      <c r="K18" s="276"/>
      <c r="L18" s="14"/>
      <c r="M18" s="286" t="s">
        <v>179</v>
      </c>
      <c r="N18" s="19">
        <v>819000</v>
      </c>
      <c r="O18" s="287"/>
      <c r="P18" s="34"/>
      <c r="Q18" s="20">
        <v>817500</v>
      </c>
      <c r="R18" s="351">
        <f t="shared" ref="R18:R19" si="2">N18-Q18</f>
        <v>1500</v>
      </c>
      <c r="S18" s="352" t="s">
        <v>189</v>
      </c>
    </row>
    <row r="19" spans="1:19" ht="15.75" customHeight="1">
      <c r="A19" s="588"/>
      <c r="B19" s="222" t="s">
        <v>67</v>
      </c>
      <c r="C19" s="223" t="s">
        <v>108</v>
      </c>
      <c r="D19" s="224"/>
      <c r="E19" s="225"/>
      <c r="F19" s="226">
        <f>O23</f>
        <v>16696000</v>
      </c>
      <c r="G19" s="220"/>
      <c r="H19" s="227">
        <v>12434800</v>
      </c>
      <c r="I19" s="288">
        <f t="shared" si="1"/>
        <v>4261200</v>
      </c>
      <c r="J19" s="289"/>
      <c r="K19" s="290"/>
      <c r="L19" s="14"/>
      <c r="M19" s="286" t="s">
        <v>181</v>
      </c>
      <c r="N19" s="19">
        <v>41100</v>
      </c>
      <c r="O19" s="287"/>
      <c r="P19" s="34"/>
      <c r="Q19" s="20">
        <v>41100</v>
      </c>
      <c r="R19" s="351">
        <f t="shared" si="2"/>
        <v>0</v>
      </c>
      <c r="S19" s="352"/>
    </row>
    <row r="20" spans="1:19" ht="15.75" customHeight="1">
      <c r="A20" s="589"/>
      <c r="B20" s="222" t="s">
        <v>110</v>
      </c>
      <c r="C20" s="228" t="s">
        <v>190</v>
      </c>
      <c r="D20" s="224"/>
      <c r="E20" s="225"/>
      <c r="F20" s="226"/>
      <c r="G20" s="220"/>
      <c r="H20" s="227"/>
      <c r="I20" s="288">
        <f t="shared" si="1"/>
        <v>0</v>
      </c>
      <c r="J20" s="289"/>
      <c r="K20" s="290"/>
      <c r="L20" s="14"/>
      <c r="M20" s="286"/>
      <c r="N20" s="19"/>
      <c r="O20" s="287"/>
      <c r="P20" s="34"/>
      <c r="Q20" s="20"/>
      <c r="R20" s="351"/>
      <c r="S20" s="352"/>
    </row>
    <row r="21" spans="1:19" ht="15.75" customHeight="1">
      <c r="A21" s="589"/>
      <c r="B21" s="222" t="s">
        <v>113</v>
      </c>
      <c r="C21" s="228" t="s">
        <v>111</v>
      </c>
      <c r="D21" s="224"/>
      <c r="E21" s="225"/>
      <c r="F21" s="226">
        <v>12066600</v>
      </c>
      <c r="G21" s="220"/>
      <c r="H21" s="227">
        <v>12044500</v>
      </c>
      <c r="I21" s="288">
        <f t="shared" si="1"/>
        <v>22100</v>
      </c>
      <c r="J21" s="289"/>
      <c r="K21" s="290"/>
      <c r="L21" s="22"/>
      <c r="M21" s="291"/>
      <c r="N21" s="292"/>
      <c r="O21" s="293"/>
      <c r="P21" s="34"/>
      <c r="Q21" s="353"/>
      <c r="R21" s="354"/>
      <c r="S21" s="355"/>
    </row>
    <row r="22" spans="1:19" ht="15.75" customHeight="1">
      <c r="A22" s="589"/>
      <c r="B22" s="229" t="s">
        <v>117</v>
      </c>
      <c r="C22" s="230" t="s">
        <v>114</v>
      </c>
      <c r="D22" s="231"/>
      <c r="E22" s="232"/>
      <c r="F22" s="233">
        <v>8899800</v>
      </c>
      <c r="G22" s="234"/>
      <c r="H22" s="235">
        <v>8883500</v>
      </c>
      <c r="I22" s="294">
        <f t="shared" si="1"/>
        <v>16300</v>
      </c>
      <c r="J22" s="295"/>
      <c r="K22" s="290"/>
      <c r="N22" s="296"/>
      <c r="O22" s="296"/>
      <c r="P22" s="296"/>
      <c r="Q22" s="356"/>
      <c r="R22" s="356"/>
      <c r="S22" s="346"/>
    </row>
    <row r="23" spans="1:19" ht="15.75" customHeight="1">
      <c r="A23" s="589"/>
      <c r="B23" s="222" t="s">
        <v>120</v>
      </c>
      <c r="C23" s="228" t="s">
        <v>118</v>
      </c>
      <c r="D23" s="224"/>
      <c r="E23" s="225"/>
      <c r="F23" s="226"/>
      <c r="G23" s="220"/>
      <c r="H23" s="227"/>
      <c r="I23" s="288">
        <f t="shared" si="1"/>
        <v>0</v>
      </c>
      <c r="J23" s="289"/>
      <c r="K23" s="290"/>
      <c r="L23" s="28" t="s">
        <v>67</v>
      </c>
      <c r="M23" s="29" t="s">
        <v>68</v>
      </c>
      <c r="N23" s="66" t="s">
        <v>136</v>
      </c>
      <c r="O23" s="262">
        <f>SUM(N24:N49)</f>
        <v>16696000</v>
      </c>
      <c r="P23" s="34"/>
      <c r="Q23" s="13">
        <f>SUM(Q24:Q49)</f>
        <v>12434800</v>
      </c>
      <c r="R23" s="347">
        <f>O23-Q23</f>
        <v>4261200</v>
      </c>
      <c r="S23" s="348"/>
    </row>
    <row r="24" spans="1:19" ht="15.75" customHeight="1">
      <c r="A24" s="589"/>
      <c r="B24" s="222" t="s">
        <v>123</v>
      </c>
      <c r="C24" s="236" t="s">
        <v>121</v>
      </c>
      <c r="D24" s="224"/>
      <c r="E24" s="225"/>
      <c r="F24" s="226">
        <v>23748000</v>
      </c>
      <c r="G24" s="220"/>
      <c r="H24" s="227">
        <v>20710000</v>
      </c>
      <c r="I24" s="288">
        <f t="shared" si="1"/>
        <v>3038000</v>
      </c>
      <c r="J24" s="289"/>
      <c r="K24" s="290"/>
      <c r="L24" s="14"/>
      <c r="M24" s="297" t="s">
        <v>191</v>
      </c>
      <c r="N24" s="16">
        <v>600000</v>
      </c>
      <c r="O24" s="283"/>
      <c r="P24" s="34"/>
      <c r="Q24" s="17">
        <v>600000</v>
      </c>
      <c r="R24" s="349">
        <f t="shared" ref="R24:R33" si="3">N24-Q24</f>
        <v>0</v>
      </c>
      <c r="S24" s="350"/>
    </row>
    <row r="25" spans="1:19" ht="15.75" customHeight="1">
      <c r="A25" s="589"/>
      <c r="B25" s="222" t="s">
        <v>127</v>
      </c>
      <c r="C25" s="236" t="s">
        <v>128</v>
      </c>
      <c r="D25" s="224"/>
      <c r="E25" s="225"/>
      <c r="F25" s="226">
        <f>O51</f>
        <v>14597100</v>
      </c>
      <c r="G25" s="220"/>
      <c r="H25" s="227">
        <v>14360750</v>
      </c>
      <c r="I25" s="288">
        <f t="shared" si="1"/>
        <v>236350</v>
      </c>
      <c r="J25" s="289"/>
      <c r="K25" s="290"/>
      <c r="L25" s="14"/>
      <c r="M25" s="272" t="s">
        <v>192</v>
      </c>
      <c r="N25" s="19">
        <v>500000</v>
      </c>
      <c r="O25" s="287"/>
      <c r="P25" s="34"/>
      <c r="Q25" s="20">
        <v>500000</v>
      </c>
      <c r="R25" s="351">
        <f t="shared" si="3"/>
        <v>0</v>
      </c>
      <c r="S25" s="352"/>
    </row>
    <row r="26" spans="1:19" ht="15.75" customHeight="1">
      <c r="A26" s="589"/>
      <c r="B26" s="222" t="s">
        <v>130</v>
      </c>
      <c r="C26" s="236" t="s">
        <v>193</v>
      </c>
      <c r="D26" s="224"/>
      <c r="E26" s="225"/>
      <c r="F26" s="226"/>
      <c r="G26" s="220"/>
      <c r="H26" s="227"/>
      <c r="I26" s="288">
        <f t="shared" si="1"/>
        <v>0</v>
      </c>
      <c r="J26" s="289"/>
      <c r="K26" s="290"/>
      <c r="L26" s="14"/>
      <c r="M26" s="272" t="s">
        <v>79</v>
      </c>
      <c r="N26" s="19">
        <v>1700000</v>
      </c>
      <c r="O26" s="287"/>
      <c r="P26" s="34"/>
      <c r="Q26" s="20">
        <v>900000</v>
      </c>
      <c r="R26" s="351">
        <f t="shared" si="3"/>
        <v>800000</v>
      </c>
      <c r="S26" s="352"/>
    </row>
    <row r="27" spans="1:19" ht="15.75" customHeight="1">
      <c r="A27" s="589"/>
      <c r="B27" s="222" t="s">
        <v>194</v>
      </c>
      <c r="C27" s="236" t="s">
        <v>131</v>
      </c>
      <c r="D27" s="224"/>
      <c r="E27" s="225"/>
      <c r="F27" s="226">
        <v>1530000</v>
      </c>
      <c r="G27" s="220"/>
      <c r="H27" s="227">
        <v>471000</v>
      </c>
      <c r="I27" s="288">
        <f t="shared" si="1"/>
        <v>1059000</v>
      </c>
      <c r="J27" s="289"/>
      <c r="K27" s="290"/>
      <c r="L27" s="14"/>
      <c r="M27" s="272" t="s">
        <v>83</v>
      </c>
      <c r="N27" s="19">
        <v>2100000</v>
      </c>
      <c r="O27" s="287"/>
      <c r="P27" s="34"/>
      <c r="Q27" s="20">
        <v>1100000</v>
      </c>
      <c r="R27" s="351">
        <f t="shared" si="3"/>
        <v>1000000</v>
      </c>
      <c r="S27" s="352"/>
    </row>
    <row r="28" spans="1:19" ht="15.75" customHeight="1">
      <c r="A28" s="589"/>
      <c r="B28" s="237"/>
      <c r="C28" s="238"/>
      <c r="D28" s="224"/>
      <c r="E28" s="225"/>
      <c r="F28" s="226"/>
      <c r="G28" s="220"/>
      <c r="H28" s="227"/>
      <c r="I28" s="288">
        <f t="shared" si="1"/>
        <v>0</v>
      </c>
      <c r="J28" s="289"/>
      <c r="K28" s="290"/>
      <c r="L28" s="14"/>
      <c r="M28" s="272" t="s">
        <v>84</v>
      </c>
      <c r="N28" s="19">
        <v>6000000</v>
      </c>
      <c r="O28" s="287"/>
      <c r="P28" s="34"/>
      <c r="Q28" s="20">
        <v>4800000</v>
      </c>
      <c r="R28" s="351">
        <f t="shared" si="3"/>
        <v>1200000</v>
      </c>
      <c r="S28" s="352"/>
    </row>
    <row r="29" spans="1:19" ht="15.75" customHeight="1">
      <c r="A29" s="589"/>
      <c r="B29" s="239"/>
      <c r="C29" s="240" t="s">
        <v>134</v>
      </c>
      <c r="D29" s="241"/>
      <c r="E29" s="242"/>
      <c r="F29" s="243">
        <f>SUM(F18:F27)</f>
        <v>78943600</v>
      </c>
      <c r="G29" s="220"/>
      <c r="H29" s="244">
        <f>SUM(H18:H28)</f>
        <v>70308150</v>
      </c>
      <c r="I29" s="298">
        <f t="shared" si="1"/>
        <v>8635450</v>
      </c>
      <c r="J29" s="299"/>
      <c r="K29" s="290"/>
      <c r="L29" s="14"/>
      <c r="M29" s="272" t="s">
        <v>87</v>
      </c>
      <c r="N29" s="19">
        <v>0</v>
      </c>
      <c r="O29" s="287"/>
      <c r="P29" s="34"/>
      <c r="Q29" s="20">
        <v>0</v>
      </c>
      <c r="R29" s="351">
        <f t="shared" si="3"/>
        <v>0</v>
      </c>
      <c r="S29" s="352"/>
    </row>
    <row r="30" spans="1:19" ht="15.75" customHeight="1">
      <c r="A30" s="589"/>
      <c r="B30" s="245"/>
      <c r="C30" s="246" t="s">
        <v>137</v>
      </c>
      <c r="D30" s="224"/>
      <c r="E30" s="225"/>
      <c r="F30" s="226">
        <f>F16-F29</f>
        <v>26555926</v>
      </c>
      <c r="G30" s="220"/>
      <c r="H30" s="227">
        <v>30352233</v>
      </c>
      <c r="I30" s="288">
        <f t="shared" si="1"/>
        <v>-3796307</v>
      </c>
      <c r="J30" s="289"/>
      <c r="K30" s="290"/>
      <c r="L30" s="14"/>
      <c r="M30" s="272" t="s">
        <v>89</v>
      </c>
      <c r="N30" s="19">
        <v>100000</v>
      </c>
      <c r="O30" s="287"/>
      <c r="P30" s="34"/>
      <c r="Q30" s="20">
        <v>100000</v>
      </c>
      <c r="R30" s="351">
        <f t="shared" si="3"/>
        <v>0</v>
      </c>
      <c r="S30" s="352"/>
    </row>
    <row r="31" spans="1:19" ht="15.75" customHeight="1">
      <c r="A31" s="590"/>
      <c r="B31" s="247"/>
      <c r="C31" s="248" t="s">
        <v>138</v>
      </c>
      <c r="D31" s="249"/>
      <c r="E31" s="250"/>
      <c r="F31" s="251">
        <f>SUM(F29:F30)</f>
        <v>105499526</v>
      </c>
      <c r="G31" s="193"/>
      <c r="H31" s="252">
        <f>SUM(H29:H30)</f>
        <v>100660383</v>
      </c>
      <c r="I31" s="300">
        <f t="shared" si="1"/>
        <v>4839143</v>
      </c>
      <c r="J31" s="251"/>
      <c r="K31" s="264"/>
      <c r="L31" s="14"/>
      <c r="M31" s="272" t="s">
        <v>90</v>
      </c>
      <c r="N31" s="19">
        <v>0</v>
      </c>
      <c r="O31" s="287"/>
      <c r="P31" s="34"/>
      <c r="Q31" s="20">
        <v>0</v>
      </c>
      <c r="R31" s="351">
        <f t="shared" si="3"/>
        <v>0</v>
      </c>
      <c r="S31" s="352"/>
    </row>
    <row r="32" spans="1:19" ht="15.75" customHeight="1">
      <c r="A32" s="166"/>
      <c r="B32" s="212"/>
      <c r="C32" s="166"/>
      <c r="D32" s="166"/>
      <c r="E32" s="166"/>
      <c r="F32" s="166"/>
      <c r="J32" s="87"/>
      <c r="K32" s="87"/>
      <c r="L32" s="14"/>
      <c r="M32" s="272" t="s">
        <v>91</v>
      </c>
      <c r="N32" s="19">
        <v>0</v>
      </c>
      <c r="O32" s="287"/>
      <c r="P32" s="34"/>
      <c r="Q32" s="20">
        <v>0</v>
      </c>
      <c r="R32" s="351">
        <f t="shared" si="3"/>
        <v>0</v>
      </c>
      <c r="S32" s="352"/>
    </row>
    <row r="33" spans="1:19" ht="15.75" customHeight="1">
      <c r="A33" s="166"/>
      <c r="B33" s="212"/>
      <c r="C33" s="166"/>
      <c r="D33" s="166"/>
      <c r="E33" s="166"/>
      <c r="F33" s="166"/>
      <c r="J33" s="87"/>
      <c r="K33" s="87"/>
      <c r="L33" s="14"/>
      <c r="M33" s="301" t="s">
        <v>92</v>
      </c>
      <c r="N33" s="19">
        <v>1600000</v>
      </c>
      <c r="O33" s="287"/>
      <c r="P33" s="34"/>
      <c r="Q33" s="20">
        <v>1400000</v>
      </c>
      <c r="R33" s="351">
        <f t="shared" si="3"/>
        <v>200000</v>
      </c>
      <c r="S33" s="352"/>
    </row>
    <row r="34" spans="1:19" ht="15.75" customHeight="1">
      <c r="L34" s="14"/>
      <c r="M34" s="301" t="s">
        <v>96</v>
      </c>
      <c r="N34" s="19"/>
      <c r="O34" s="287"/>
      <c r="P34" s="34"/>
      <c r="Q34" s="20"/>
      <c r="R34" s="351"/>
      <c r="S34" s="352"/>
    </row>
    <row r="35" spans="1:19" ht="15.75" customHeight="1">
      <c r="L35" s="14"/>
      <c r="M35" s="301" t="s">
        <v>99</v>
      </c>
      <c r="N35" s="19">
        <v>550000</v>
      </c>
      <c r="O35" s="287"/>
      <c r="P35" s="34"/>
      <c r="Q35" s="20">
        <v>0</v>
      </c>
      <c r="R35" s="351">
        <f>N35-Q35</f>
        <v>550000</v>
      </c>
      <c r="S35" s="352"/>
    </row>
    <row r="36" spans="1:19" ht="15.75" customHeight="1">
      <c r="L36" s="14"/>
      <c r="M36" s="301" t="s">
        <v>195</v>
      </c>
      <c r="N36" s="19">
        <v>600000</v>
      </c>
      <c r="O36" s="287"/>
      <c r="P36" s="34"/>
      <c r="Q36" s="20">
        <v>400000</v>
      </c>
      <c r="R36" s="351">
        <f>N36-Q36</f>
        <v>200000</v>
      </c>
      <c r="S36" s="352"/>
    </row>
    <row r="37" spans="1:19" ht="15.75" customHeight="1">
      <c r="L37" s="14"/>
      <c r="M37" s="301" t="s">
        <v>103</v>
      </c>
      <c r="N37" s="19"/>
      <c r="O37" s="287"/>
      <c r="P37" s="34"/>
      <c r="Q37" s="20"/>
      <c r="R37" s="351"/>
      <c r="S37" s="352"/>
    </row>
    <row r="38" spans="1:19" ht="15.75" customHeight="1">
      <c r="L38" s="14"/>
      <c r="M38" s="272" t="s">
        <v>107</v>
      </c>
      <c r="N38" s="19">
        <v>100000</v>
      </c>
      <c r="O38" s="302"/>
      <c r="P38" s="303"/>
      <c r="Q38" s="20">
        <v>100000</v>
      </c>
      <c r="R38" s="351">
        <f t="shared" ref="R38:R48" si="4">N38-Q38</f>
        <v>0</v>
      </c>
      <c r="S38" s="357"/>
    </row>
    <row r="39" spans="1:19" ht="15.75" customHeight="1">
      <c r="L39" s="14"/>
      <c r="M39" s="272" t="s">
        <v>109</v>
      </c>
      <c r="N39" s="19">
        <v>100000</v>
      </c>
      <c r="O39" s="287"/>
      <c r="P39" s="34"/>
      <c r="Q39" s="20">
        <v>100000</v>
      </c>
      <c r="R39" s="351">
        <f t="shared" si="4"/>
        <v>0</v>
      </c>
      <c r="S39" s="352"/>
    </row>
    <row r="40" spans="1:19" ht="15.75" customHeight="1">
      <c r="L40" s="14"/>
      <c r="M40" s="272" t="s">
        <v>112</v>
      </c>
      <c r="N40" s="19">
        <v>0</v>
      </c>
      <c r="O40" s="287"/>
      <c r="P40" s="34"/>
      <c r="Q40" s="20">
        <v>0</v>
      </c>
      <c r="R40" s="351">
        <f t="shared" si="4"/>
        <v>0</v>
      </c>
      <c r="S40" s="352"/>
    </row>
    <row r="41" spans="1:19" ht="15.75" customHeight="1">
      <c r="L41" s="14"/>
      <c r="M41" s="272" t="s">
        <v>115</v>
      </c>
      <c r="N41" s="19">
        <v>600000</v>
      </c>
      <c r="O41" s="287"/>
      <c r="P41" s="34"/>
      <c r="Q41" s="20">
        <v>600000</v>
      </c>
      <c r="R41" s="351">
        <f t="shared" si="4"/>
        <v>0</v>
      </c>
      <c r="S41" s="352"/>
    </row>
    <row r="42" spans="1:19" ht="15.75" customHeight="1">
      <c r="L42" s="14"/>
      <c r="M42" s="272" t="s">
        <v>119</v>
      </c>
      <c r="N42" s="19">
        <v>200000</v>
      </c>
      <c r="O42" s="287"/>
      <c r="P42" s="34"/>
      <c r="Q42" s="20">
        <v>100000</v>
      </c>
      <c r="R42" s="351">
        <f t="shared" si="4"/>
        <v>100000</v>
      </c>
      <c r="S42" s="352"/>
    </row>
    <row r="43" spans="1:19" ht="15.75" customHeight="1">
      <c r="L43" s="14"/>
      <c r="M43" s="272" t="s">
        <v>196</v>
      </c>
      <c r="N43" s="19">
        <v>400000</v>
      </c>
      <c r="O43" s="287"/>
      <c r="P43" s="34"/>
      <c r="Q43" s="20">
        <v>388800</v>
      </c>
      <c r="R43" s="351">
        <f t="shared" si="4"/>
        <v>11200</v>
      </c>
      <c r="S43" s="352"/>
    </row>
    <row r="44" spans="1:19" ht="15.75" customHeight="1">
      <c r="L44" s="14"/>
      <c r="M44" s="272" t="s">
        <v>197</v>
      </c>
      <c r="N44" s="19">
        <v>300000</v>
      </c>
      <c r="O44" s="287"/>
      <c r="P44" s="34"/>
      <c r="Q44" s="20">
        <v>300000</v>
      </c>
      <c r="R44" s="351">
        <f t="shared" si="4"/>
        <v>0</v>
      </c>
      <c r="S44" s="352"/>
    </row>
    <row r="45" spans="1:19" ht="15.75" customHeight="1">
      <c r="L45" s="14"/>
      <c r="M45" s="272" t="s">
        <v>125</v>
      </c>
      <c r="N45" s="19">
        <v>546000</v>
      </c>
      <c r="O45" s="287"/>
      <c r="P45" s="34"/>
      <c r="Q45" s="20">
        <v>546000</v>
      </c>
      <c r="R45" s="351">
        <f t="shared" si="4"/>
        <v>0</v>
      </c>
      <c r="S45" s="352"/>
    </row>
    <row r="46" spans="1:19" ht="15.75" customHeight="1">
      <c r="L46" s="14"/>
      <c r="M46" s="272" t="s">
        <v>129</v>
      </c>
      <c r="N46" s="19">
        <v>300000</v>
      </c>
      <c r="O46" s="287"/>
      <c r="P46" s="34"/>
      <c r="Q46" s="20">
        <v>300000</v>
      </c>
      <c r="R46" s="351">
        <f t="shared" si="4"/>
        <v>0</v>
      </c>
      <c r="S46" s="352"/>
    </row>
    <row r="47" spans="1:19" ht="15.75" customHeight="1">
      <c r="L47" s="14"/>
      <c r="M47" s="304" t="s">
        <v>132</v>
      </c>
      <c r="N47" s="19">
        <v>100000</v>
      </c>
      <c r="O47" s="287"/>
      <c r="P47" s="34"/>
      <c r="Q47" s="20">
        <v>0</v>
      </c>
      <c r="R47" s="351">
        <f t="shared" si="4"/>
        <v>100000</v>
      </c>
      <c r="S47" s="352"/>
    </row>
    <row r="48" spans="1:19" ht="15.75" customHeight="1">
      <c r="L48" s="14"/>
      <c r="M48" s="304" t="s">
        <v>198</v>
      </c>
      <c r="N48" s="19">
        <v>300000</v>
      </c>
      <c r="O48" s="287"/>
      <c r="P48" s="34"/>
      <c r="Q48" s="20">
        <v>200000</v>
      </c>
      <c r="R48" s="351">
        <f t="shared" si="4"/>
        <v>100000</v>
      </c>
      <c r="S48" s="352"/>
    </row>
    <row r="49" spans="12:19" ht="15.75" customHeight="1">
      <c r="L49" s="22"/>
      <c r="M49" s="277" t="s">
        <v>174</v>
      </c>
      <c r="N49" s="292"/>
      <c r="O49" s="293"/>
      <c r="P49" s="34"/>
      <c r="Q49" s="353"/>
      <c r="R49" s="354"/>
      <c r="S49" s="355"/>
    </row>
    <row r="50" spans="12:19" ht="15.75" customHeight="1">
      <c r="L50" s="26"/>
      <c r="M50" s="26"/>
      <c r="N50" s="27"/>
      <c r="O50" s="27"/>
      <c r="P50" s="27"/>
      <c r="Q50" s="27"/>
      <c r="R50" s="27"/>
      <c r="S50" s="346"/>
    </row>
    <row r="51" spans="12:19" ht="15.75" customHeight="1">
      <c r="L51" s="305" t="s">
        <v>127</v>
      </c>
      <c r="M51" s="306" t="s">
        <v>143</v>
      </c>
      <c r="N51" s="307" t="s">
        <v>136</v>
      </c>
      <c r="O51" s="308">
        <f>N52+N60+N67+N73+N75+N83+N85</f>
        <v>14597100</v>
      </c>
      <c r="P51" s="34"/>
      <c r="Q51" s="358">
        <f>Q52+Q60+Q67+Q73+Q75+Q83+Q85</f>
        <v>14360750</v>
      </c>
      <c r="R51" s="359">
        <f>O51-Q51</f>
        <v>236350</v>
      </c>
      <c r="S51" s="360"/>
    </row>
    <row r="52" spans="12:19" ht="15.75" customHeight="1">
      <c r="L52" s="14"/>
      <c r="M52" s="309" t="s">
        <v>199</v>
      </c>
      <c r="N52" s="310">
        <v>2300000</v>
      </c>
      <c r="O52" s="311"/>
      <c r="P52" s="312"/>
      <c r="Q52" s="361">
        <v>2200000</v>
      </c>
      <c r="R52" s="310">
        <f>N52-Q52</f>
        <v>100000</v>
      </c>
      <c r="S52" s="362"/>
    </row>
    <row r="53" spans="12:19" ht="15.75" customHeight="1">
      <c r="L53" s="14"/>
      <c r="M53" s="313" t="s">
        <v>200</v>
      </c>
      <c r="N53" s="314"/>
      <c r="O53" s="315"/>
      <c r="P53" s="316"/>
      <c r="Q53" s="53"/>
      <c r="R53" s="314"/>
      <c r="S53" s="363"/>
    </row>
    <row r="54" spans="12:19" ht="15.75" customHeight="1">
      <c r="L54" s="14"/>
      <c r="M54" s="317" t="s">
        <v>201</v>
      </c>
      <c r="N54" s="318"/>
      <c r="O54" s="319"/>
      <c r="P54" s="316"/>
      <c r="Q54" s="57"/>
      <c r="R54" s="318"/>
      <c r="S54" s="364"/>
    </row>
    <row r="55" spans="12:19" ht="15.75" customHeight="1">
      <c r="L55" s="14"/>
      <c r="M55" s="317" t="s">
        <v>150</v>
      </c>
      <c r="N55" s="318"/>
      <c r="O55" s="319"/>
      <c r="P55" s="316"/>
      <c r="Q55" s="57"/>
      <c r="R55" s="318"/>
      <c r="S55" s="364"/>
    </row>
    <row r="56" spans="12:19" ht="15.75" customHeight="1">
      <c r="L56" s="14"/>
      <c r="M56" s="320" t="s">
        <v>151</v>
      </c>
      <c r="N56" s="321"/>
      <c r="O56" s="322"/>
      <c r="P56" s="316"/>
      <c r="Q56" s="59"/>
      <c r="R56" s="321"/>
      <c r="S56" s="365"/>
    </row>
    <row r="57" spans="12:19" ht="15.75" customHeight="1">
      <c r="L57" s="14"/>
      <c r="M57" s="323" t="s">
        <v>147</v>
      </c>
      <c r="N57" s="324"/>
      <c r="O57" s="325"/>
      <c r="P57" s="326"/>
      <c r="Q57" s="366"/>
      <c r="R57" s="324"/>
      <c r="S57" s="367"/>
    </row>
    <row r="58" spans="12:19" ht="15.75" customHeight="1">
      <c r="L58" s="14"/>
      <c r="M58" s="327" t="s">
        <v>151</v>
      </c>
      <c r="N58" s="328"/>
      <c r="O58" s="329"/>
      <c r="P58" s="316"/>
      <c r="Q58" s="56"/>
      <c r="R58" s="328"/>
      <c r="S58" s="368"/>
    </row>
    <row r="59" spans="12:19" ht="15.75" customHeight="1">
      <c r="L59" s="14"/>
      <c r="M59" s="317"/>
      <c r="N59" s="318"/>
      <c r="O59" s="319"/>
      <c r="P59" s="316"/>
      <c r="Q59" s="57"/>
      <c r="R59" s="318"/>
      <c r="S59" s="364"/>
    </row>
    <row r="60" spans="12:19" ht="15.75" customHeight="1">
      <c r="L60" s="14"/>
      <c r="M60" s="330" t="s">
        <v>202</v>
      </c>
      <c r="N60" s="331">
        <v>1600000</v>
      </c>
      <c r="O60" s="332"/>
      <c r="P60" s="312"/>
      <c r="Q60" s="62">
        <v>1500000</v>
      </c>
      <c r="R60" s="331">
        <f>N60-Q60</f>
        <v>100000</v>
      </c>
      <c r="S60" s="369"/>
    </row>
    <row r="61" spans="12:19" ht="15.75" customHeight="1">
      <c r="L61" s="14"/>
      <c r="M61" s="313" t="s">
        <v>155</v>
      </c>
      <c r="N61" s="314"/>
      <c r="O61" s="315"/>
      <c r="P61" s="316"/>
      <c r="Q61" s="53"/>
      <c r="R61" s="314"/>
      <c r="S61" s="363"/>
    </row>
    <row r="62" spans="12:19" ht="15.75" customHeight="1">
      <c r="L62" s="14"/>
      <c r="M62" s="317" t="s">
        <v>158</v>
      </c>
      <c r="N62" s="318"/>
      <c r="O62" s="319"/>
      <c r="P62" s="316"/>
      <c r="Q62" s="57"/>
      <c r="R62" s="318"/>
      <c r="S62" s="364"/>
    </row>
    <row r="63" spans="12:19" ht="15.75" customHeight="1">
      <c r="L63" s="14"/>
      <c r="M63" s="317" t="s">
        <v>160</v>
      </c>
      <c r="N63" s="318"/>
      <c r="O63" s="319"/>
      <c r="P63" s="316"/>
      <c r="Q63" s="57"/>
      <c r="R63" s="318"/>
      <c r="S63" s="364"/>
    </row>
    <row r="64" spans="12:19" ht="15.75" customHeight="1">
      <c r="L64" s="14"/>
      <c r="M64" s="317" t="s">
        <v>203</v>
      </c>
      <c r="N64" s="318"/>
      <c r="O64" s="319"/>
      <c r="P64" s="316"/>
      <c r="Q64" s="57"/>
      <c r="R64" s="318"/>
      <c r="S64" s="364"/>
    </row>
    <row r="65" spans="12:19" ht="15.75" customHeight="1">
      <c r="L65" s="14"/>
      <c r="M65" s="317" t="s">
        <v>204</v>
      </c>
      <c r="N65" s="318"/>
      <c r="O65" s="319"/>
      <c r="P65" s="316"/>
      <c r="Q65" s="57"/>
      <c r="R65" s="318"/>
      <c r="S65" s="364"/>
    </row>
    <row r="66" spans="12:19" ht="15.75" customHeight="1">
      <c r="L66" s="14"/>
      <c r="M66" s="320"/>
      <c r="N66" s="321"/>
      <c r="O66" s="322"/>
      <c r="P66" s="316"/>
      <c r="Q66" s="59"/>
      <c r="R66" s="321"/>
      <c r="S66" s="365"/>
    </row>
    <row r="67" spans="12:19" ht="15.75" customHeight="1">
      <c r="L67" s="14"/>
      <c r="M67" s="330" t="s">
        <v>205</v>
      </c>
      <c r="N67" s="331">
        <f>5900000</f>
        <v>5900000</v>
      </c>
      <c r="O67" s="332"/>
      <c r="P67" s="312"/>
      <c r="Q67" s="62">
        <v>7550000</v>
      </c>
      <c r="R67" s="331">
        <f>N67-Q67</f>
        <v>-1650000</v>
      </c>
      <c r="S67" s="369"/>
    </row>
    <row r="68" spans="12:19" ht="15.75" customHeight="1">
      <c r="L68" s="14"/>
      <c r="M68" s="313" t="s">
        <v>206</v>
      </c>
      <c r="N68" s="314"/>
      <c r="O68" s="315"/>
      <c r="P68" s="316"/>
      <c r="Q68" s="53"/>
      <c r="R68" s="314"/>
      <c r="S68" s="363"/>
    </row>
    <row r="69" spans="12:19" ht="15.75" customHeight="1">
      <c r="L69" s="14"/>
      <c r="M69" s="317" t="s">
        <v>207</v>
      </c>
      <c r="N69" s="318"/>
      <c r="O69" s="319"/>
      <c r="P69" s="316"/>
      <c r="Q69" s="57"/>
      <c r="R69" s="318"/>
      <c r="S69" s="364"/>
    </row>
    <row r="70" spans="12:19" ht="15.75" customHeight="1">
      <c r="L70" s="14"/>
      <c r="M70" s="317" t="s">
        <v>208</v>
      </c>
      <c r="N70" s="318"/>
      <c r="O70" s="319"/>
      <c r="P70" s="316"/>
      <c r="Q70" s="57"/>
      <c r="R70" s="318"/>
      <c r="S70" s="364"/>
    </row>
    <row r="71" spans="12:19" ht="15.75" customHeight="1">
      <c r="L71" s="14"/>
      <c r="M71" s="320" t="s">
        <v>209</v>
      </c>
      <c r="N71" s="321"/>
      <c r="O71" s="322"/>
      <c r="P71" s="316"/>
      <c r="Q71" s="59"/>
      <c r="R71" s="321"/>
      <c r="S71" s="365"/>
    </row>
    <row r="72" spans="12:19" ht="15.75" customHeight="1">
      <c r="L72" s="14"/>
      <c r="M72" s="317"/>
      <c r="N72" s="321"/>
      <c r="O72" s="322"/>
      <c r="P72" s="316"/>
      <c r="Q72" s="59"/>
      <c r="R72" s="321"/>
      <c r="S72" s="365"/>
    </row>
    <row r="73" spans="12:19" ht="15.75" customHeight="1">
      <c r="L73" s="14"/>
      <c r="M73" s="330" t="s">
        <v>210</v>
      </c>
      <c r="N73" s="331">
        <v>1250000</v>
      </c>
      <c r="O73" s="332"/>
      <c r="P73" s="312"/>
      <c r="Q73" s="62">
        <v>0</v>
      </c>
      <c r="R73" s="331">
        <f>N73-Q73</f>
        <v>1250000</v>
      </c>
      <c r="S73" s="369"/>
    </row>
    <row r="74" spans="12:19" ht="15.75" customHeight="1">
      <c r="L74" s="14"/>
      <c r="M74" s="320"/>
      <c r="N74" s="321"/>
      <c r="O74" s="322"/>
      <c r="P74" s="316"/>
      <c r="Q74" s="59"/>
      <c r="R74" s="321"/>
      <c r="S74" s="365"/>
    </row>
    <row r="75" spans="12:19" ht="15.75" customHeight="1">
      <c r="L75" s="14"/>
      <c r="M75" s="330" t="s">
        <v>211</v>
      </c>
      <c r="N75" s="331">
        <v>2010000</v>
      </c>
      <c r="O75" s="332"/>
      <c r="P75" s="312"/>
      <c r="Q75" s="62">
        <v>1800000</v>
      </c>
      <c r="R75" s="331">
        <f>N75-Q75</f>
        <v>210000</v>
      </c>
      <c r="S75" s="369"/>
    </row>
    <row r="76" spans="12:19" ht="15.75" customHeight="1">
      <c r="L76" s="14"/>
      <c r="M76" s="317" t="s">
        <v>212</v>
      </c>
      <c r="N76" s="318"/>
      <c r="O76" s="319"/>
      <c r="P76" s="316"/>
      <c r="Q76" s="57"/>
      <c r="R76" s="318"/>
      <c r="S76" s="364"/>
    </row>
    <row r="77" spans="12:19" ht="15.75" customHeight="1">
      <c r="L77" s="14"/>
      <c r="M77" s="317" t="s">
        <v>213</v>
      </c>
      <c r="N77" s="318" t="s">
        <v>174</v>
      </c>
      <c r="O77" s="319"/>
      <c r="P77" s="316"/>
      <c r="Q77" s="57"/>
      <c r="R77" s="318"/>
      <c r="S77" s="364"/>
    </row>
    <row r="78" spans="12:19" ht="15.75" customHeight="1">
      <c r="L78" s="14"/>
      <c r="M78" s="327" t="s">
        <v>214</v>
      </c>
      <c r="N78" s="328" t="s">
        <v>174</v>
      </c>
      <c r="O78" s="329"/>
      <c r="P78" s="316"/>
      <c r="Q78" s="56"/>
      <c r="R78" s="328"/>
      <c r="S78" s="368"/>
    </row>
    <row r="79" spans="12:19" ht="15.75" customHeight="1">
      <c r="L79" s="14"/>
      <c r="M79" s="317" t="s">
        <v>215</v>
      </c>
      <c r="N79" s="318"/>
      <c r="O79" s="319"/>
      <c r="P79" s="316"/>
      <c r="Q79" s="57"/>
      <c r="R79" s="318"/>
      <c r="S79" s="364"/>
    </row>
    <row r="80" spans="12:19" ht="15.75" customHeight="1">
      <c r="L80" s="14"/>
      <c r="M80" s="327" t="s">
        <v>216</v>
      </c>
      <c r="N80" s="328"/>
      <c r="O80" s="329"/>
      <c r="P80" s="316"/>
      <c r="Q80" s="56"/>
      <c r="R80" s="328"/>
      <c r="S80" s="368"/>
    </row>
    <row r="81" spans="12:19" ht="15.75" customHeight="1">
      <c r="L81" s="14"/>
      <c r="M81" s="317" t="s">
        <v>217</v>
      </c>
      <c r="N81" s="318"/>
      <c r="O81" s="319"/>
      <c r="P81" s="316"/>
      <c r="Q81" s="57"/>
      <c r="R81" s="318"/>
      <c r="S81" s="364"/>
    </row>
    <row r="82" spans="12:19" ht="15.75" customHeight="1">
      <c r="L82" s="14"/>
      <c r="M82" s="370" t="s">
        <v>174</v>
      </c>
      <c r="N82" s="371" t="s">
        <v>174</v>
      </c>
      <c r="O82" s="372"/>
      <c r="P82" s="373"/>
      <c r="Q82" s="380"/>
      <c r="R82" s="371"/>
      <c r="S82" s="381"/>
    </row>
    <row r="83" spans="12:19" ht="15.75" customHeight="1">
      <c r="L83" s="14"/>
      <c r="M83" s="330" t="s">
        <v>218</v>
      </c>
      <c r="N83" s="331">
        <v>600000</v>
      </c>
      <c r="O83" s="332"/>
      <c r="P83" s="312"/>
      <c r="Q83" s="62">
        <v>600000</v>
      </c>
      <c r="R83" s="331">
        <f>N83-Q83</f>
        <v>0</v>
      </c>
      <c r="S83" s="369"/>
    </row>
    <row r="84" spans="12:19" ht="15.75" customHeight="1">
      <c r="L84" s="14"/>
      <c r="M84" s="374"/>
      <c r="N84" s="375"/>
      <c r="O84" s="376"/>
      <c r="P84" s="316"/>
      <c r="Q84" s="382"/>
      <c r="R84" s="375"/>
      <c r="S84" s="383"/>
    </row>
    <row r="85" spans="12:19" ht="15.75" customHeight="1">
      <c r="L85" s="22"/>
      <c r="M85" s="377" t="s">
        <v>219</v>
      </c>
      <c r="N85" s="378">
        <v>937100</v>
      </c>
      <c r="O85" s="379"/>
      <c r="P85" s="312"/>
      <c r="Q85" s="65">
        <v>710750</v>
      </c>
      <c r="R85" s="378">
        <f>N85-Q85</f>
        <v>226350</v>
      </c>
      <c r="S85" s="384"/>
    </row>
    <row r="86" spans="12:19" ht="15.75" customHeight="1">
      <c r="L86" s="26"/>
      <c r="M86" s="26"/>
      <c r="N86" s="26"/>
      <c r="O86" s="26"/>
      <c r="P86" s="26"/>
      <c r="Q86" s="26"/>
      <c r="R86" s="26"/>
      <c r="S86" s="26"/>
    </row>
    <row r="87" spans="12:19" ht="15.75" customHeight="1">
      <c r="Q87" s="1"/>
      <c r="R87" s="1"/>
      <c r="S87" s="1"/>
    </row>
    <row r="88" spans="12:19" ht="15.75" customHeight="1">
      <c r="Q88" s="1"/>
      <c r="R88" s="1"/>
      <c r="S88" s="1"/>
    </row>
  </sheetData>
  <mergeCells count="5">
    <mergeCell ref="A1:F1"/>
    <mergeCell ref="A2:F2"/>
    <mergeCell ref="D4:F4"/>
    <mergeCell ref="A6:A16"/>
    <mergeCell ref="A18:A31"/>
  </mergeCells>
  <phoneticPr fontId="45"/>
  <printOptions horizontalCentered="1" verticalCentered="1"/>
  <pageMargins left="0.58888888888888902" right="0.38888888888888901" top="0.2" bottom="0.2" header="0.30902777777777801" footer="0.30902777777777801"/>
  <pageSetup paperSize="9" scale="6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workbookViewId="0">
      <selection activeCell="B5" sqref="B5"/>
    </sheetView>
  </sheetViews>
  <sheetFormatPr defaultColWidth="12.875" defaultRowHeight="14.25"/>
  <cols>
    <col min="1" max="1" width="21.625" style="89" customWidth="1"/>
    <col min="2" max="2" width="12.875" style="89"/>
    <col min="3" max="3" width="23" style="89" customWidth="1"/>
    <col min="4" max="4" width="12.875" style="89"/>
    <col min="5" max="5" width="41.375" style="89" customWidth="1"/>
    <col min="6" max="6" width="12.875" style="89"/>
    <col min="7" max="7" width="9.5" style="89" customWidth="1"/>
    <col min="8" max="8" width="15" style="89" customWidth="1"/>
    <col min="9" max="11" width="12.875" style="90"/>
    <col min="12" max="12" width="65.125" style="89" customWidth="1"/>
    <col min="13" max="13" width="12.875" style="91"/>
    <col min="14" max="15" width="12.875" style="89"/>
    <col min="16" max="16" width="29" style="89" customWidth="1"/>
    <col min="17" max="21" width="12.875" style="89"/>
    <col min="22" max="22" width="35" style="89" customWidth="1"/>
    <col min="23" max="27" width="12.875" style="89"/>
    <col min="28" max="28" width="55.375" style="89" customWidth="1"/>
    <col min="29" max="16384" width="12.875" style="89"/>
  </cols>
  <sheetData>
    <row r="1" spans="1:28" ht="18.75">
      <c r="A1" s="92" t="s">
        <v>220</v>
      </c>
      <c r="H1" s="93" t="s">
        <v>221</v>
      </c>
      <c r="P1" s="92" t="s">
        <v>222</v>
      </c>
    </row>
    <row r="2" spans="1:28" ht="18.75">
      <c r="P2" s="92"/>
    </row>
    <row r="3" spans="1:28">
      <c r="A3" s="89" t="s">
        <v>223</v>
      </c>
      <c r="C3" s="89" t="s">
        <v>224</v>
      </c>
      <c r="P3" s="111" t="s">
        <v>225</v>
      </c>
      <c r="Q3" s="111" t="s">
        <v>226</v>
      </c>
      <c r="R3" s="111"/>
      <c r="S3" s="111"/>
      <c r="T3" s="111"/>
      <c r="U3" s="111"/>
    </row>
    <row r="4" spans="1:28" s="88" customFormat="1">
      <c r="A4" s="94" t="s">
        <v>227</v>
      </c>
      <c r="B4" s="94" t="s">
        <v>228</v>
      </c>
      <c r="C4" s="94" t="s">
        <v>227</v>
      </c>
      <c r="D4" s="94" t="s">
        <v>228</v>
      </c>
      <c r="E4" s="95" t="s">
        <v>74</v>
      </c>
      <c r="H4" s="96" t="s">
        <v>229</v>
      </c>
      <c r="I4" s="96" t="s">
        <v>230</v>
      </c>
      <c r="J4" s="96" t="s">
        <v>231</v>
      </c>
      <c r="K4" s="96" t="s">
        <v>232</v>
      </c>
      <c r="L4" s="96" t="s">
        <v>233</v>
      </c>
      <c r="M4" s="116" t="s">
        <v>234</v>
      </c>
      <c r="P4" s="111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</row>
    <row r="5" spans="1:28">
      <c r="A5" s="97" t="s">
        <v>14</v>
      </c>
      <c r="B5" s="98">
        <v>8899800</v>
      </c>
      <c r="C5" s="99" t="s">
        <v>235</v>
      </c>
      <c r="D5" s="100">
        <f>SUM(D6:D12)</f>
        <v>5230000</v>
      </c>
      <c r="E5" s="101"/>
      <c r="H5" s="102">
        <v>43283</v>
      </c>
      <c r="I5" s="117">
        <v>1000</v>
      </c>
      <c r="J5" s="117"/>
      <c r="K5" s="117">
        <f>I5-J5</f>
        <v>1000</v>
      </c>
      <c r="L5" s="96" t="s">
        <v>236</v>
      </c>
      <c r="M5" s="118"/>
      <c r="P5" s="119" t="s">
        <v>223</v>
      </c>
      <c r="Q5" s="119"/>
      <c r="R5" s="119"/>
      <c r="S5" s="119"/>
      <c r="T5" s="119"/>
      <c r="U5" s="119"/>
      <c r="V5" s="119" t="s">
        <v>224</v>
      </c>
      <c r="W5" s="119"/>
      <c r="X5" s="119"/>
      <c r="Y5" s="119"/>
      <c r="Z5" s="119"/>
      <c r="AA5" s="119"/>
    </row>
    <row r="6" spans="1:28">
      <c r="A6" s="97" t="s">
        <v>94</v>
      </c>
      <c r="B6" s="98"/>
      <c r="C6" s="103" t="s">
        <v>237</v>
      </c>
      <c r="D6" s="98">
        <v>2500000</v>
      </c>
      <c r="E6" s="103" t="s">
        <v>238</v>
      </c>
      <c r="H6" s="102">
        <v>43308</v>
      </c>
      <c r="I6" s="117">
        <v>4000000</v>
      </c>
      <c r="J6" s="117"/>
      <c r="K6" s="117">
        <f>K5+I6-J6</f>
        <v>4001000</v>
      </c>
      <c r="L6" s="103" t="s">
        <v>239</v>
      </c>
      <c r="M6" s="118"/>
      <c r="P6" s="120" t="s">
        <v>227</v>
      </c>
      <c r="Q6" s="134" t="s">
        <v>240</v>
      </c>
      <c r="R6" s="135" t="s">
        <v>241</v>
      </c>
      <c r="S6" s="135" t="s">
        <v>242</v>
      </c>
      <c r="T6" s="135" t="s">
        <v>243</v>
      </c>
      <c r="U6" s="135" t="s">
        <v>244</v>
      </c>
      <c r="V6" s="135" t="s">
        <v>227</v>
      </c>
      <c r="W6" s="134" t="s">
        <v>240</v>
      </c>
      <c r="X6" s="135" t="s">
        <v>241</v>
      </c>
      <c r="Y6" s="135" t="s">
        <v>242</v>
      </c>
      <c r="Z6" s="135" t="s">
        <v>243</v>
      </c>
      <c r="AA6" s="135" t="s">
        <v>244</v>
      </c>
      <c r="AB6" s="95" t="s">
        <v>74</v>
      </c>
    </row>
    <row r="7" spans="1:28">
      <c r="A7" s="97" t="s">
        <v>245</v>
      </c>
      <c r="B7" s="98"/>
      <c r="C7" s="103" t="s">
        <v>246</v>
      </c>
      <c r="D7" s="98">
        <v>1800000</v>
      </c>
      <c r="E7" s="103" t="s">
        <v>247</v>
      </c>
      <c r="H7" s="102">
        <v>43308</v>
      </c>
      <c r="I7" s="121">
        <v>0</v>
      </c>
      <c r="J7" s="117">
        <v>1000</v>
      </c>
      <c r="K7" s="117">
        <f>K6+I7-J7</f>
        <v>4000000</v>
      </c>
      <c r="L7" s="103" t="s">
        <v>248</v>
      </c>
      <c r="M7" s="118"/>
      <c r="P7" s="103" t="s">
        <v>14</v>
      </c>
      <c r="Q7" s="136">
        <v>1700000</v>
      </c>
      <c r="R7" s="117">
        <v>900000</v>
      </c>
      <c r="S7" s="117">
        <v>850000</v>
      </c>
      <c r="T7" s="117">
        <v>850000</v>
      </c>
      <c r="U7" s="117">
        <v>850000</v>
      </c>
      <c r="V7" s="96" t="s">
        <v>249</v>
      </c>
      <c r="W7" s="136">
        <v>780000</v>
      </c>
      <c r="X7" s="137">
        <v>1246778</v>
      </c>
      <c r="Y7" s="137">
        <v>905310</v>
      </c>
      <c r="Z7" s="137">
        <v>750156</v>
      </c>
      <c r="AA7" s="137">
        <v>738426</v>
      </c>
      <c r="AB7" s="103" t="s">
        <v>168</v>
      </c>
    </row>
    <row r="8" spans="1:28">
      <c r="A8" s="97" t="s">
        <v>174</v>
      </c>
      <c r="B8" s="98"/>
      <c r="C8" s="103" t="s">
        <v>250</v>
      </c>
      <c r="D8" s="98">
        <v>450000</v>
      </c>
      <c r="E8" s="103" t="s">
        <v>251</v>
      </c>
      <c r="H8" s="102">
        <v>43308</v>
      </c>
      <c r="I8" s="121">
        <v>0</v>
      </c>
      <c r="J8" s="117">
        <v>4860</v>
      </c>
      <c r="K8" s="117">
        <f t="shared" ref="K8:K68" si="0">K7+I8-J8</f>
        <v>3995140</v>
      </c>
      <c r="L8" s="103" t="s">
        <v>252</v>
      </c>
      <c r="M8" s="632">
        <v>1</v>
      </c>
      <c r="P8" s="103" t="s">
        <v>253</v>
      </c>
      <c r="Q8" s="136">
        <v>411000</v>
      </c>
      <c r="R8" s="117">
        <v>354000</v>
      </c>
      <c r="S8" s="117">
        <v>411000</v>
      </c>
      <c r="T8" s="117">
        <v>321000</v>
      </c>
      <c r="U8" s="117">
        <v>327000</v>
      </c>
      <c r="V8" s="96" t="s">
        <v>254</v>
      </c>
      <c r="W8" s="136">
        <v>110000</v>
      </c>
      <c r="X8" s="635">
        <v>170748</v>
      </c>
      <c r="Y8" s="137">
        <v>155052</v>
      </c>
      <c r="Z8" s="137">
        <v>103507</v>
      </c>
      <c r="AA8" s="137">
        <v>212760</v>
      </c>
      <c r="AB8" s="130" t="s">
        <v>255</v>
      </c>
    </row>
    <row r="9" spans="1:28">
      <c r="A9" s="97"/>
      <c r="B9" s="98"/>
      <c r="C9" s="103" t="s">
        <v>256</v>
      </c>
      <c r="D9" s="98">
        <v>150000</v>
      </c>
      <c r="E9" s="103" t="s">
        <v>257</v>
      </c>
      <c r="H9" s="102">
        <v>43308</v>
      </c>
      <c r="I9" s="117"/>
      <c r="J9" s="117">
        <v>108</v>
      </c>
      <c r="K9" s="117">
        <f t="shared" si="0"/>
        <v>3995032</v>
      </c>
      <c r="L9" s="103" t="s">
        <v>258</v>
      </c>
      <c r="M9" s="633"/>
      <c r="P9" s="103"/>
      <c r="Q9" s="136"/>
      <c r="R9" s="117"/>
      <c r="S9" s="117"/>
      <c r="T9" s="117"/>
      <c r="U9" s="117"/>
      <c r="V9" s="96" t="s">
        <v>259</v>
      </c>
      <c r="W9" s="136">
        <v>25000</v>
      </c>
      <c r="X9" s="636"/>
      <c r="Y9" s="157">
        <v>13651</v>
      </c>
      <c r="Z9" s="157">
        <v>23604</v>
      </c>
      <c r="AA9" s="157"/>
      <c r="AB9" s="97"/>
    </row>
    <row r="10" spans="1:28">
      <c r="A10" s="97"/>
      <c r="B10" s="98"/>
      <c r="C10" s="103" t="s">
        <v>260</v>
      </c>
      <c r="D10" s="98">
        <v>10000</v>
      </c>
      <c r="E10" s="97"/>
      <c r="H10" s="102">
        <v>43308</v>
      </c>
      <c r="I10" s="117"/>
      <c r="J10" s="117">
        <v>129000</v>
      </c>
      <c r="K10" s="117">
        <f t="shared" si="0"/>
        <v>3866032</v>
      </c>
      <c r="L10" s="103" t="s">
        <v>261</v>
      </c>
      <c r="M10" s="632">
        <v>2</v>
      </c>
      <c r="P10" s="103"/>
      <c r="Q10" s="136"/>
      <c r="R10" s="117"/>
      <c r="S10" s="117"/>
      <c r="T10" s="117"/>
      <c r="U10" s="117"/>
      <c r="V10" s="96" t="s">
        <v>262</v>
      </c>
      <c r="W10" s="136" t="s">
        <v>174</v>
      </c>
      <c r="X10" s="137" t="s">
        <v>168</v>
      </c>
      <c r="Y10" s="158"/>
      <c r="Z10" s="137" t="s">
        <v>174</v>
      </c>
      <c r="AA10" s="137"/>
      <c r="AB10" s="103" t="s">
        <v>168</v>
      </c>
    </row>
    <row r="11" spans="1:28">
      <c r="A11" s="97"/>
      <c r="B11" s="98"/>
      <c r="C11" s="103" t="s">
        <v>263</v>
      </c>
      <c r="D11" s="98">
        <v>50000</v>
      </c>
      <c r="E11" s="97"/>
      <c r="H11" s="102">
        <v>43308</v>
      </c>
      <c r="I11" s="117"/>
      <c r="J11" s="117">
        <v>432</v>
      </c>
      <c r="K11" s="117">
        <f t="shared" si="0"/>
        <v>3865600</v>
      </c>
      <c r="L11" s="103" t="s">
        <v>258</v>
      </c>
      <c r="M11" s="633"/>
      <c r="P11" s="103"/>
      <c r="Q11" s="136"/>
      <c r="R11" s="117"/>
      <c r="S11" s="117"/>
      <c r="T11" s="117"/>
      <c r="U11" s="117"/>
      <c r="V11" s="117" t="s">
        <v>264</v>
      </c>
      <c r="W11" s="136"/>
      <c r="X11" s="137"/>
      <c r="Y11" s="137"/>
      <c r="Z11" s="137">
        <v>32400</v>
      </c>
      <c r="AA11" s="137"/>
      <c r="AB11" s="103" t="s">
        <v>174</v>
      </c>
    </row>
    <row r="12" spans="1:28">
      <c r="A12" s="97"/>
      <c r="B12" s="98"/>
      <c r="C12" s="104" t="s">
        <v>265</v>
      </c>
      <c r="D12" s="98">
        <v>270000</v>
      </c>
      <c r="E12" s="98" t="s">
        <v>266</v>
      </c>
      <c r="H12" s="102">
        <v>43315</v>
      </c>
      <c r="I12" s="117"/>
      <c r="J12" s="117">
        <v>100000</v>
      </c>
      <c r="K12" s="117">
        <f t="shared" si="0"/>
        <v>3765600</v>
      </c>
      <c r="L12" s="103" t="s">
        <v>267</v>
      </c>
      <c r="M12" s="118"/>
      <c r="P12" s="103"/>
      <c r="Q12" s="136"/>
      <c r="R12" s="117"/>
      <c r="S12" s="117"/>
      <c r="T12" s="117"/>
      <c r="U12" s="117"/>
      <c r="V12" s="117" t="s">
        <v>268</v>
      </c>
      <c r="W12" s="136"/>
      <c r="X12" s="137"/>
      <c r="Y12" s="137"/>
      <c r="Z12" s="137">
        <v>37800</v>
      </c>
      <c r="AA12" s="137"/>
      <c r="AB12" s="97"/>
    </row>
    <row r="13" spans="1:28">
      <c r="A13" s="97"/>
      <c r="B13" s="98"/>
      <c r="C13" s="103"/>
      <c r="D13" s="103" t="s">
        <v>168</v>
      </c>
      <c r="E13" s="97"/>
      <c r="H13" s="102">
        <v>43322</v>
      </c>
      <c r="I13" s="117"/>
      <c r="J13" s="117">
        <v>261502</v>
      </c>
      <c r="K13" s="117">
        <f t="shared" si="0"/>
        <v>3504098</v>
      </c>
      <c r="L13" s="103" t="s">
        <v>269</v>
      </c>
      <c r="M13" s="632">
        <v>3</v>
      </c>
      <c r="P13" s="103"/>
      <c r="Q13" s="136"/>
      <c r="R13" s="117"/>
      <c r="S13" s="117"/>
      <c r="T13" s="117"/>
      <c r="U13" s="117"/>
      <c r="V13" s="117" t="s">
        <v>270</v>
      </c>
      <c r="W13" s="136">
        <v>10000</v>
      </c>
      <c r="X13" s="137"/>
      <c r="Y13" s="137"/>
      <c r="Z13" s="137">
        <v>8640</v>
      </c>
      <c r="AA13" s="137"/>
      <c r="AB13" s="97"/>
    </row>
    <row r="14" spans="1:28">
      <c r="A14" s="97"/>
      <c r="B14" s="98"/>
      <c r="C14" s="105" t="s">
        <v>271</v>
      </c>
      <c r="D14" s="106">
        <f>SUM(D15:D19)</f>
        <v>3400000</v>
      </c>
      <c r="E14" s="107"/>
      <c r="H14" s="102">
        <v>43322</v>
      </c>
      <c r="I14" s="117"/>
      <c r="J14" s="117">
        <v>216</v>
      </c>
      <c r="K14" s="117">
        <f t="shared" si="0"/>
        <v>3503882</v>
      </c>
      <c r="L14" s="103" t="s">
        <v>272</v>
      </c>
      <c r="M14" s="633"/>
      <c r="P14" s="103"/>
      <c r="Q14" s="136"/>
      <c r="R14" s="117"/>
      <c r="S14" s="117"/>
      <c r="T14" s="117"/>
      <c r="U14" s="117"/>
      <c r="V14" s="117" t="s">
        <v>273</v>
      </c>
      <c r="W14" s="136"/>
      <c r="X14" s="137"/>
      <c r="Y14" s="137"/>
      <c r="Z14" s="137">
        <v>648</v>
      </c>
      <c r="AA14" s="137">
        <v>23328</v>
      </c>
      <c r="AB14" s="97"/>
    </row>
    <row r="15" spans="1:28">
      <c r="A15" s="97"/>
      <c r="B15" s="98"/>
      <c r="C15" s="103" t="s">
        <v>274</v>
      </c>
      <c r="D15" s="98">
        <v>1350000</v>
      </c>
      <c r="E15" s="97"/>
      <c r="H15" s="102">
        <v>43332</v>
      </c>
      <c r="I15" s="117">
        <v>2</v>
      </c>
      <c r="J15" s="117"/>
      <c r="K15" s="117">
        <f t="shared" si="0"/>
        <v>3503884</v>
      </c>
      <c r="L15" s="103" t="s">
        <v>275</v>
      </c>
      <c r="M15" s="118"/>
      <c r="P15" s="103"/>
      <c r="Q15" s="136"/>
      <c r="R15" s="117"/>
      <c r="S15" s="117"/>
      <c r="T15" s="117"/>
      <c r="U15" s="117"/>
      <c r="V15" s="117" t="s">
        <v>276</v>
      </c>
      <c r="W15" s="136"/>
      <c r="X15" s="137"/>
      <c r="Y15" s="137"/>
      <c r="Z15" s="137"/>
      <c r="AA15" s="137">
        <v>11405</v>
      </c>
      <c r="AB15" s="97"/>
    </row>
    <row r="16" spans="1:28">
      <c r="A16" s="97"/>
      <c r="B16" s="98"/>
      <c r="C16" s="103" t="s">
        <v>277</v>
      </c>
      <c r="D16" s="98">
        <v>1000000</v>
      </c>
      <c r="E16" s="97"/>
      <c r="H16" s="102">
        <v>43342</v>
      </c>
      <c r="I16" s="117"/>
      <c r="J16" s="117">
        <v>5000</v>
      </c>
      <c r="K16" s="117">
        <f t="shared" si="0"/>
        <v>3498884</v>
      </c>
      <c r="L16" s="103" t="s">
        <v>278</v>
      </c>
      <c r="M16" s="118">
        <v>4</v>
      </c>
      <c r="P16" s="103"/>
      <c r="Q16" s="136"/>
      <c r="R16" s="117"/>
      <c r="S16" s="117"/>
      <c r="T16" s="117"/>
      <c r="U16" s="117"/>
      <c r="V16" s="117" t="s">
        <v>279</v>
      </c>
      <c r="W16" s="136"/>
      <c r="X16" s="137">
        <v>27000</v>
      </c>
      <c r="Y16" s="137"/>
      <c r="Z16" s="137"/>
      <c r="AA16" s="137">
        <v>31200</v>
      </c>
      <c r="AB16" s="97"/>
    </row>
    <row r="17" spans="1:28">
      <c r="A17" s="97"/>
      <c r="B17" s="98"/>
      <c r="C17" s="103" t="s">
        <v>280</v>
      </c>
      <c r="D17" s="98">
        <v>200000</v>
      </c>
      <c r="E17" s="97"/>
      <c r="H17" s="102">
        <v>43342</v>
      </c>
      <c r="I17" s="117"/>
      <c r="J17" s="117">
        <v>6000</v>
      </c>
      <c r="K17" s="117">
        <f t="shared" si="0"/>
        <v>3492884</v>
      </c>
      <c r="L17" s="103" t="s">
        <v>281</v>
      </c>
      <c r="M17" s="118">
        <v>5</v>
      </c>
      <c r="P17" s="97"/>
      <c r="Q17" s="136"/>
      <c r="R17" s="117"/>
      <c r="S17" s="117"/>
      <c r="T17" s="117"/>
      <c r="U17" s="117"/>
      <c r="V17" s="97" t="s">
        <v>131</v>
      </c>
      <c r="W17" s="138"/>
      <c r="X17" s="103"/>
      <c r="Y17" s="103"/>
      <c r="Z17" s="103"/>
      <c r="AA17" s="103"/>
      <c r="AB17" s="97"/>
    </row>
    <row r="18" spans="1:28">
      <c r="A18" s="97"/>
      <c r="B18" s="98"/>
      <c r="C18" s="103" t="s">
        <v>282</v>
      </c>
      <c r="D18" s="98">
        <v>700000</v>
      </c>
      <c r="E18" s="97"/>
      <c r="H18" s="102">
        <v>43342</v>
      </c>
      <c r="I18" s="117"/>
      <c r="J18" s="117">
        <v>2184</v>
      </c>
      <c r="K18" s="117">
        <f t="shared" si="0"/>
        <v>3490700</v>
      </c>
      <c r="L18" s="103" t="s">
        <v>283</v>
      </c>
      <c r="M18" s="118">
        <v>6</v>
      </c>
      <c r="Q18" s="136">
        <f>SUM(Q7:Q8)</f>
        <v>2111000</v>
      </c>
      <c r="R18" s="117">
        <f t="shared" ref="R18:U18" si="1">SUM(R7:R17)</f>
        <v>1254000</v>
      </c>
      <c r="S18" s="117">
        <f t="shared" si="1"/>
        <v>1261000</v>
      </c>
      <c r="T18" s="117">
        <f t="shared" si="1"/>
        <v>1171000</v>
      </c>
      <c r="U18" s="117">
        <f t="shared" si="1"/>
        <v>1177000</v>
      </c>
      <c r="V18" s="117"/>
      <c r="W18" s="136">
        <f>SUM(W7:W17)</f>
        <v>925000</v>
      </c>
      <c r="X18" s="137">
        <v>1444526</v>
      </c>
      <c r="Y18" s="137">
        <f t="shared" ref="Y18:AA18" si="2">SUM(Y7:Y16)</f>
        <v>1074013</v>
      </c>
      <c r="Z18" s="137">
        <f t="shared" si="2"/>
        <v>956755</v>
      </c>
      <c r="AA18" s="137">
        <f t="shared" si="2"/>
        <v>1017119</v>
      </c>
      <c r="AB18" s="103" t="s">
        <v>168</v>
      </c>
    </row>
    <row r="19" spans="1:28">
      <c r="A19" s="97"/>
      <c r="B19" s="97"/>
      <c r="C19" s="103" t="s">
        <v>284</v>
      </c>
      <c r="D19" s="98">
        <v>150000</v>
      </c>
      <c r="E19" s="97"/>
      <c r="H19" s="102">
        <v>43342</v>
      </c>
      <c r="I19" s="117"/>
      <c r="J19" s="117">
        <v>5324</v>
      </c>
      <c r="K19" s="117">
        <f t="shared" si="0"/>
        <v>3485376</v>
      </c>
      <c r="L19" s="103" t="s">
        <v>285</v>
      </c>
      <c r="M19" s="118">
        <v>7</v>
      </c>
      <c r="Q19" s="111" t="s">
        <v>174</v>
      </c>
      <c r="R19" s="111"/>
      <c r="S19" s="111"/>
      <c r="T19" s="111"/>
      <c r="U19" s="111"/>
      <c r="V19" s="111"/>
      <c r="W19" s="139" t="s">
        <v>226</v>
      </c>
      <c r="X19" s="140" t="s">
        <v>286</v>
      </c>
      <c r="Y19" s="111" t="s">
        <v>287</v>
      </c>
      <c r="Z19" s="139" t="s">
        <v>226</v>
      </c>
      <c r="AA19" s="111"/>
    </row>
    <row r="20" spans="1:28">
      <c r="A20" s="97"/>
      <c r="B20" s="97"/>
      <c r="C20" s="103" t="s">
        <v>168</v>
      </c>
      <c r="D20" s="98"/>
      <c r="E20" s="97"/>
      <c r="H20" s="102">
        <v>43342</v>
      </c>
      <c r="I20" s="117"/>
      <c r="J20" s="117">
        <v>4320</v>
      </c>
      <c r="K20" s="117">
        <f t="shared" si="0"/>
        <v>3481056</v>
      </c>
      <c r="L20" s="103" t="s">
        <v>288</v>
      </c>
      <c r="M20" s="632">
        <v>8</v>
      </c>
      <c r="Q20" s="111"/>
      <c r="R20" s="111"/>
      <c r="S20" s="111"/>
      <c r="T20" s="111"/>
      <c r="U20" s="111"/>
      <c r="V20" s="111"/>
      <c r="W20" s="111"/>
      <c r="X20" s="141" t="s">
        <v>168</v>
      </c>
      <c r="Y20" s="111"/>
      <c r="Z20" s="111"/>
      <c r="AA20" s="111"/>
      <c r="AB20" s="156" t="s">
        <v>168</v>
      </c>
    </row>
    <row r="21" spans="1:28">
      <c r="A21" s="97"/>
      <c r="B21" s="97"/>
      <c r="C21" s="105" t="s">
        <v>131</v>
      </c>
      <c r="D21" s="106">
        <f>B23-D5-D14</f>
        <v>269800</v>
      </c>
      <c r="E21" s="107"/>
      <c r="H21" s="102">
        <v>43342</v>
      </c>
      <c r="I21" s="117"/>
      <c r="J21" s="117">
        <v>270</v>
      </c>
      <c r="K21" s="117">
        <f t="shared" si="0"/>
        <v>3480786</v>
      </c>
      <c r="L21" s="103" t="s">
        <v>258</v>
      </c>
      <c r="M21" s="633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8">
      <c r="A22" s="97"/>
      <c r="B22" s="97"/>
      <c r="C22" s="97"/>
      <c r="D22" s="98"/>
      <c r="E22" s="97"/>
      <c r="G22" s="108"/>
      <c r="H22" s="109">
        <v>43353</v>
      </c>
      <c r="I22" s="117"/>
      <c r="J22" s="117">
        <v>4860</v>
      </c>
      <c r="K22" s="117">
        <f t="shared" si="0"/>
        <v>3475926</v>
      </c>
      <c r="L22" s="103" t="s">
        <v>252</v>
      </c>
      <c r="M22" s="632">
        <v>9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1:28">
      <c r="A23" s="97" t="s">
        <v>289</v>
      </c>
      <c r="B23" s="98">
        <f>SUM(B5:B18)</f>
        <v>8899800</v>
      </c>
      <c r="C23" s="97" t="s">
        <v>290</v>
      </c>
      <c r="D23" s="98">
        <f>D21+D14+D5</f>
        <v>8899800</v>
      </c>
      <c r="E23" s="97"/>
      <c r="G23" s="110"/>
      <c r="H23" s="109">
        <v>43353</v>
      </c>
      <c r="I23" s="117"/>
      <c r="J23" s="117">
        <v>270</v>
      </c>
      <c r="K23" s="117">
        <f t="shared" si="0"/>
        <v>3475656</v>
      </c>
      <c r="L23" s="103" t="s">
        <v>258</v>
      </c>
      <c r="M23" s="633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8">
      <c r="C24" s="111" t="s">
        <v>291</v>
      </c>
      <c r="G24" s="110"/>
      <c r="H24" s="109">
        <v>43353</v>
      </c>
      <c r="I24" s="117"/>
      <c r="J24" s="117">
        <v>64260</v>
      </c>
      <c r="K24" s="117">
        <f t="shared" si="0"/>
        <v>3411396</v>
      </c>
      <c r="L24" s="103" t="s">
        <v>292</v>
      </c>
      <c r="M24" s="644">
        <v>10</v>
      </c>
      <c r="P24" s="111" t="s">
        <v>293</v>
      </c>
      <c r="Q24" s="111" t="s">
        <v>226</v>
      </c>
      <c r="R24" s="111"/>
      <c r="S24" s="111"/>
      <c r="T24" s="111"/>
      <c r="U24" s="111"/>
    </row>
    <row r="25" spans="1:28">
      <c r="C25" s="111" t="s">
        <v>294</v>
      </c>
      <c r="G25" s="110"/>
      <c r="H25" s="109">
        <v>43353</v>
      </c>
      <c r="I25" s="117"/>
      <c r="J25" s="117">
        <v>216</v>
      </c>
      <c r="K25" s="117">
        <f t="shared" si="0"/>
        <v>3411180</v>
      </c>
      <c r="L25" s="103" t="s">
        <v>272</v>
      </c>
      <c r="M25" s="633"/>
      <c r="P25" s="119" t="s">
        <v>223</v>
      </c>
      <c r="Q25" s="119"/>
      <c r="R25" s="119"/>
      <c r="S25" s="119"/>
      <c r="T25" s="119"/>
      <c r="U25" s="119"/>
      <c r="V25" s="119" t="s">
        <v>224</v>
      </c>
      <c r="W25" s="119"/>
      <c r="X25" s="119"/>
      <c r="Y25" s="119"/>
      <c r="Z25" s="119"/>
      <c r="AA25" s="119"/>
    </row>
    <row r="26" spans="1:28">
      <c r="A26" s="112"/>
      <c r="B26" s="112"/>
      <c r="C26" s="112"/>
      <c r="D26" s="112"/>
      <c r="E26" s="112"/>
      <c r="F26" s="112"/>
      <c r="G26" s="110"/>
      <c r="H26" s="109">
        <v>43353</v>
      </c>
      <c r="I26" s="117"/>
      <c r="J26" s="117">
        <v>260954</v>
      </c>
      <c r="K26" s="117">
        <f t="shared" si="0"/>
        <v>3150226</v>
      </c>
      <c r="L26" s="103" t="s">
        <v>295</v>
      </c>
      <c r="M26" s="644">
        <v>11</v>
      </c>
      <c r="P26" s="120" t="s">
        <v>227</v>
      </c>
      <c r="Q26" s="134" t="s">
        <v>240</v>
      </c>
      <c r="R26" s="135" t="s">
        <v>241</v>
      </c>
      <c r="S26" s="135" t="s">
        <v>242</v>
      </c>
      <c r="T26" s="135" t="s">
        <v>243</v>
      </c>
      <c r="U26" s="135" t="s">
        <v>244</v>
      </c>
      <c r="V26" s="135" t="s">
        <v>227</v>
      </c>
      <c r="W26" s="134" t="s">
        <v>240</v>
      </c>
      <c r="X26" s="135" t="s">
        <v>241</v>
      </c>
      <c r="Y26" s="135" t="s">
        <v>242</v>
      </c>
      <c r="Z26" s="135" t="s">
        <v>243</v>
      </c>
      <c r="AA26" s="135" t="s">
        <v>244</v>
      </c>
      <c r="AB26" s="95" t="s">
        <v>74</v>
      </c>
    </row>
    <row r="27" spans="1:28">
      <c r="A27" s="112"/>
      <c r="B27" s="112"/>
      <c r="C27" s="112"/>
      <c r="D27" s="112"/>
      <c r="E27" s="112"/>
      <c r="F27" s="112"/>
      <c r="G27" s="110"/>
      <c r="H27" s="109">
        <v>43353</v>
      </c>
      <c r="I27" s="117"/>
      <c r="J27" s="117">
        <v>216</v>
      </c>
      <c r="K27" s="117">
        <f t="shared" si="0"/>
        <v>3150010</v>
      </c>
      <c r="L27" s="103" t="s">
        <v>272</v>
      </c>
      <c r="M27" s="645"/>
      <c r="P27" s="103" t="s">
        <v>14</v>
      </c>
      <c r="Q27" s="136">
        <v>2100000</v>
      </c>
      <c r="R27" s="117">
        <v>1100000</v>
      </c>
      <c r="S27" s="117">
        <v>1050000</v>
      </c>
      <c r="T27" s="117">
        <v>1050000</v>
      </c>
      <c r="U27" s="117">
        <v>1050000</v>
      </c>
      <c r="V27" s="96" t="s">
        <v>296</v>
      </c>
      <c r="W27" s="136">
        <v>200000</v>
      </c>
      <c r="X27" s="142" t="s">
        <v>168</v>
      </c>
      <c r="Y27" s="142"/>
      <c r="Z27" s="158" t="s">
        <v>174</v>
      </c>
      <c r="AA27" s="158"/>
      <c r="AB27" s="103" t="s">
        <v>168</v>
      </c>
    </row>
    <row r="28" spans="1:28">
      <c r="A28" s="112"/>
      <c r="B28" s="112"/>
      <c r="C28" s="112"/>
      <c r="D28" s="112"/>
      <c r="E28" s="112"/>
      <c r="F28" s="112"/>
      <c r="G28" s="110"/>
      <c r="H28" s="109">
        <v>43353</v>
      </c>
      <c r="I28" s="117"/>
      <c r="J28" s="117">
        <v>702000</v>
      </c>
      <c r="K28" s="117">
        <f t="shared" si="0"/>
        <v>2448010</v>
      </c>
      <c r="L28" s="103" t="s">
        <v>297</v>
      </c>
      <c r="M28" s="632">
        <v>12</v>
      </c>
      <c r="P28" s="103" t="s">
        <v>253</v>
      </c>
      <c r="Q28" s="136">
        <v>396000</v>
      </c>
      <c r="R28" s="117">
        <v>372000</v>
      </c>
      <c r="S28" s="117">
        <v>396000</v>
      </c>
      <c r="T28" s="117">
        <v>357000</v>
      </c>
      <c r="U28" s="117">
        <v>318000</v>
      </c>
      <c r="V28" s="96" t="s">
        <v>249</v>
      </c>
      <c r="W28" s="136">
        <v>1050000</v>
      </c>
      <c r="X28" s="143">
        <v>2080811</v>
      </c>
      <c r="Y28" s="142">
        <v>1522174</v>
      </c>
      <c r="Z28" s="142">
        <v>1009683</v>
      </c>
      <c r="AA28" s="142">
        <v>971964</v>
      </c>
      <c r="AB28" s="103" t="s">
        <v>168</v>
      </c>
    </row>
    <row r="29" spans="1:28">
      <c r="A29" s="112"/>
      <c r="B29" s="112"/>
      <c r="C29" s="112"/>
      <c r="D29" s="112"/>
      <c r="E29" s="112"/>
      <c r="F29" s="112"/>
      <c r="G29" s="110"/>
      <c r="H29" s="109">
        <v>43353</v>
      </c>
      <c r="I29" s="117"/>
      <c r="J29" s="117">
        <v>432</v>
      </c>
      <c r="K29" s="117">
        <f t="shared" si="0"/>
        <v>2447578</v>
      </c>
      <c r="L29" s="103" t="s">
        <v>272</v>
      </c>
      <c r="M29" s="633"/>
      <c r="P29" s="103" t="s">
        <v>168</v>
      </c>
      <c r="Q29" s="136"/>
      <c r="R29" s="117" t="s">
        <v>168</v>
      </c>
      <c r="S29" s="117"/>
      <c r="T29" s="117"/>
      <c r="U29" s="117"/>
      <c r="V29" s="96" t="s">
        <v>298</v>
      </c>
      <c r="W29" s="136">
        <v>240000</v>
      </c>
      <c r="X29" s="637">
        <v>241064</v>
      </c>
      <c r="Y29" s="117">
        <v>201096</v>
      </c>
      <c r="Z29" s="159">
        <v>233922</v>
      </c>
      <c r="AA29" s="159">
        <v>290196</v>
      </c>
      <c r="AB29" s="130" t="s">
        <v>299</v>
      </c>
    </row>
    <row r="30" spans="1:28">
      <c r="A30" s="112"/>
      <c r="B30" s="112"/>
      <c r="C30" s="112"/>
      <c r="D30" s="112"/>
      <c r="E30" s="112"/>
      <c r="F30" s="112"/>
      <c r="G30" s="110"/>
      <c r="H30" s="109">
        <v>43368</v>
      </c>
      <c r="I30" s="117"/>
      <c r="J30" s="117">
        <v>10000</v>
      </c>
      <c r="K30" s="117">
        <f t="shared" si="0"/>
        <v>2437578</v>
      </c>
      <c r="L30" s="103" t="s">
        <v>300</v>
      </c>
      <c r="M30" s="632">
        <v>13</v>
      </c>
      <c r="P30" s="103"/>
      <c r="Q30" s="136"/>
      <c r="R30" s="117"/>
      <c r="S30" s="117"/>
      <c r="T30" s="117"/>
      <c r="U30" s="117"/>
      <c r="V30" s="96" t="s">
        <v>301</v>
      </c>
      <c r="W30" s="136" t="s">
        <v>174</v>
      </c>
      <c r="X30" s="638"/>
      <c r="Y30" s="117">
        <v>3393</v>
      </c>
      <c r="Z30" s="160"/>
      <c r="AA30" s="160"/>
      <c r="AB30" s="97"/>
    </row>
    <row r="31" spans="1:28">
      <c r="A31" s="112"/>
      <c r="B31" s="112"/>
      <c r="C31" s="112"/>
      <c r="D31" s="112"/>
      <c r="E31" s="112"/>
      <c r="F31" s="112"/>
      <c r="G31" s="110"/>
      <c r="H31" s="109">
        <v>43368</v>
      </c>
      <c r="I31" s="117"/>
      <c r="J31" s="117">
        <v>270</v>
      </c>
      <c r="K31" s="117">
        <f t="shared" si="0"/>
        <v>2437308</v>
      </c>
      <c r="L31" s="103" t="s">
        <v>272</v>
      </c>
      <c r="M31" s="633"/>
      <c r="P31" s="103"/>
      <c r="Q31" s="136"/>
      <c r="R31" s="117"/>
      <c r="S31" s="117"/>
      <c r="T31" s="117"/>
      <c r="U31" s="117"/>
      <c r="V31" s="96" t="s">
        <v>302</v>
      </c>
      <c r="W31" s="136">
        <v>30000</v>
      </c>
      <c r="X31" s="639"/>
      <c r="Y31" s="117">
        <v>14826</v>
      </c>
      <c r="Z31" s="160">
        <v>29053</v>
      </c>
      <c r="AA31" s="160"/>
      <c r="AB31" s="97"/>
    </row>
    <row r="32" spans="1:28">
      <c r="A32" s="112"/>
      <c r="B32" s="112"/>
      <c r="C32" s="112"/>
      <c r="D32" s="112"/>
      <c r="E32" s="112"/>
      <c r="F32" s="112"/>
      <c r="G32" s="110"/>
      <c r="H32" s="109">
        <v>43370</v>
      </c>
      <c r="I32" s="117">
        <v>559110</v>
      </c>
      <c r="J32" s="117"/>
      <c r="K32" s="117">
        <f t="shared" si="0"/>
        <v>2996418</v>
      </c>
      <c r="L32" s="103" t="s">
        <v>303</v>
      </c>
      <c r="M32" s="123"/>
      <c r="P32" s="103"/>
      <c r="Q32" s="136"/>
      <c r="R32" s="117"/>
      <c r="S32" s="117"/>
      <c r="T32" s="117"/>
      <c r="U32" s="117"/>
      <c r="V32" s="96" t="s">
        <v>304</v>
      </c>
      <c r="W32" s="136" t="s">
        <v>174</v>
      </c>
      <c r="X32" s="144"/>
      <c r="Y32" s="117"/>
      <c r="Z32" s="117"/>
      <c r="AA32" s="117"/>
      <c r="AB32" s="103" t="s">
        <v>305</v>
      </c>
    </row>
    <row r="33" spans="1:28">
      <c r="A33" s="112"/>
      <c r="B33" s="112"/>
      <c r="C33" s="112"/>
      <c r="D33" s="112"/>
      <c r="E33" s="112"/>
      <c r="F33" s="112"/>
      <c r="G33" s="110"/>
      <c r="H33" s="109">
        <v>43376</v>
      </c>
      <c r="I33" s="117"/>
      <c r="J33" s="117">
        <v>57013</v>
      </c>
      <c r="K33" s="117">
        <f t="shared" si="0"/>
        <v>2939405</v>
      </c>
      <c r="L33" s="103" t="s">
        <v>306</v>
      </c>
      <c r="M33" s="632">
        <v>14</v>
      </c>
      <c r="P33" s="103"/>
      <c r="Q33" s="136"/>
      <c r="R33" s="117"/>
      <c r="S33" s="117"/>
      <c r="T33" s="117"/>
      <c r="U33" s="117"/>
      <c r="V33" s="96" t="s">
        <v>131</v>
      </c>
      <c r="W33" s="136" t="s">
        <v>174</v>
      </c>
      <c r="X33" s="144"/>
      <c r="Y33" s="117"/>
      <c r="Z33" s="117"/>
      <c r="AA33" s="117"/>
      <c r="AB33" s="97"/>
    </row>
    <row r="34" spans="1:28">
      <c r="A34" s="112"/>
      <c r="B34" s="112"/>
      <c r="C34" s="112"/>
      <c r="D34" s="112"/>
      <c r="E34" s="112"/>
      <c r="F34" s="112"/>
      <c r="G34" s="110"/>
      <c r="H34" s="109">
        <v>43376</v>
      </c>
      <c r="I34" s="117"/>
      <c r="J34" s="117">
        <v>216</v>
      </c>
      <c r="K34" s="117">
        <f t="shared" si="0"/>
        <v>2939189</v>
      </c>
      <c r="L34" s="103" t="s">
        <v>272</v>
      </c>
      <c r="M34" s="633"/>
      <c r="P34" s="103"/>
      <c r="Q34" s="136"/>
      <c r="R34" s="117"/>
      <c r="S34" s="117"/>
      <c r="T34" s="117"/>
      <c r="U34" s="117"/>
      <c r="V34" s="96" t="s">
        <v>307</v>
      </c>
      <c r="W34" s="136"/>
      <c r="X34" s="144"/>
      <c r="Y34" s="117"/>
      <c r="Z34" s="117">
        <v>167400</v>
      </c>
      <c r="AA34" s="117"/>
      <c r="AB34" s="97"/>
    </row>
    <row r="35" spans="1:28">
      <c r="A35" s="112"/>
      <c r="B35" s="112"/>
      <c r="C35" s="112"/>
      <c r="D35" s="112"/>
      <c r="E35" s="112"/>
      <c r="F35" s="112"/>
      <c r="G35" s="110"/>
      <c r="H35" s="102">
        <v>43388</v>
      </c>
      <c r="I35" s="117"/>
      <c r="J35" s="117">
        <v>282110</v>
      </c>
      <c r="K35" s="117">
        <f t="shared" si="0"/>
        <v>2657079</v>
      </c>
      <c r="L35" s="103" t="s">
        <v>308</v>
      </c>
      <c r="M35" s="632">
        <v>15</v>
      </c>
      <c r="P35" s="103"/>
      <c r="Q35" s="136"/>
      <c r="R35" s="117"/>
      <c r="S35" s="117"/>
      <c r="T35" s="117"/>
      <c r="U35" s="117"/>
      <c r="V35" s="96" t="s">
        <v>309</v>
      </c>
      <c r="W35" s="136">
        <v>50000</v>
      </c>
      <c r="X35" s="144">
        <v>205000</v>
      </c>
      <c r="Y35" s="117"/>
      <c r="Z35" s="117">
        <v>49464</v>
      </c>
      <c r="AA35" s="117"/>
      <c r="AB35" s="97"/>
    </row>
    <row r="36" spans="1:28">
      <c r="A36" s="112"/>
      <c r="B36" s="112"/>
      <c r="C36" s="112"/>
      <c r="D36" s="112"/>
      <c r="E36" s="112"/>
      <c r="F36" s="112"/>
      <c r="G36" s="110"/>
      <c r="H36" s="102">
        <v>43388</v>
      </c>
      <c r="I36" s="117"/>
      <c r="J36" s="117">
        <v>216</v>
      </c>
      <c r="K36" s="117">
        <f t="shared" si="0"/>
        <v>2656863</v>
      </c>
      <c r="L36" s="103" t="s">
        <v>272</v>
      </c>
      <c r="M36" s="633"/>
      <c r="P36" s="124"/>
      <c r="Q36" s="145"/>
      <c r="R36" s="146"/>
      <c r="S36" s="146"/>
      <c r="T36" s="146"/>
      <c r="U36" s="146"/>
      <c r="V36" s="89" t="s">
        <v>310</v>
      </c>
      <c r="W36" s="145">
        <v>30000</v>
      </c>
      <c r="X36" s="147">
        <v>70600</v>
      </c>
      <c r="Y36" s="146"/>
      <c r="Z36" s="161" t="s">
        <v>174</v>
      </c>
      <c r="AA36" s="161"/>
      <c r="AB36" s="162"/>
    </row>
    <row r="37" spans="1:28">
      <c r="A37" s="112"/>
      <c r="B37" s="112"/>
      <c r="C37" s="112"/>
      <c r="D37" s="112"/>
      <c r="E37" s="112"/>
      <c r="F37" s="112"/>
      <c r="G37" s="110"/>
      <c r="H37" s="102">
        <v>43397</v>
      </c>
      <c r="I37" s="117"/>
      <c r="J37" s="117">
        <v>49680</v>
      </c>
      <c r="K37" s="117">
        <f t="shared" si="0"/>
        <v>2607183</v>
      </c>
      <c r="L37" s="97" t="s">
        <v>311</v>
      </c>
      <c r="M37" s="632">
        <v>16</v>
      </c>
      <c r="P37" s="97"/>
      <c r="Q37" s="138"/>
      <c r="R37" s="97"/>
      <c r="S37" s="97"/>
      <c r="T37" s="97"/>
      <c r="U37" s="97"/>
      <c r="V37" s="97" t="s">
        <v>312</v>
      </c>
      <c r="W37" s="138" t="s">
        <v>168</v>
      </c>
      <c r="X37" s="148">
        <v>46400</v>
      </c>
      <c r="Y37" s="97"/>
      <c r="Z37" s="97"/>
      <c r="AA37" s="97"/>
      <c r="AB37" s="97"/>
    </row>
    <row r="38" spans="1:28">
      <c r="A38" s="112"/>
      <c r="B38" s="112"/>
      <c r="C38" s="112"/>
      <c r="D38" s="112"/>
      <c r="E38" s="112"/>
      <c r="F38" s="112"/>
      <c r="G38" s="110"/>
      <c r="H38" s="102">
        <v>43397</v>
      </c>
      <c r="I38" s="117"/>
      <c r="J38" s="117">
        <v>216</v>
      </c>
      <c r="K38" s="117">
        <f t="shared" si="0"/>
        <v>2606967</v>
      </c>
      <c r="L38" s="103" t="s">
        <v>272</v>
      </c>
      <c r="M38" s="633"/>
      <c r="P38" s="97"/>
      <c r="Q38" s="149" t="s">
        <v>174</v>
      </c>
      <c r="R38" s="103"/>
      <c r="S38" s="103"/>
      <c r="T38" s="103"/>
      <c r="U38" s="103"/>
      <c r="V38" s="103" t="s">
        <v>313</v>
      </c>
      <c r="W38" s="149"/>
      <c r="X38" s="150">
        <v>-6000</v>
      </c>
      <c r="Y38" s="103"/>
      <c r="Z38" s="103"/>
      <c r="AA38" s="103"/>
      <c r="AB38" s="97"/>
    </row>
    <row r="39" spans="1:28">
      <c r="A39" s="112"/>
      <c r="B39" s="112"/>
      <c r="C39" s="112"/>
      <c r="D39" s="112"/>
      <c r="E39" s="112"/>
      <c r="F39" s="112"/>
      <c r="G39" s="110"/>
      <c r="H39" s="102">
        <v>43397</v>
      </c>
      <c r="I39" s="117"/>
      <c r="J39" s="117">
        <v>220158</v>
      </c>
      <c r="K39" s="117">
        <f t="shared" si="0"/>
        <v>2386809</v>
      </c>
      <c r="L39" s="97" t="s">
        <v>314</v>
      </c>
      <c r="M39" s="632">
        <v>17</v>
      </c>
      <c r="P39" s="97"/>
      <c r="Q39" s="136">
        <f>SUM(Q27:Q28)</f>
        <v>2496000</v>
      </c>
      <c r="R39" s="117">
        <f t="shared" ref="R39:U39" si="3">SUM(R27:R36)</f>
        <v>1472000</v>
      </c>
      <c r="S39" s="117">
        <f t="shared" si="3"/>
        <v>1446000</v>
      </c>
      <c r="T39" s="117">
        <f t="shared" si="3"/>
        <v>1407000</v>
      </c>
      <c r="U39" s="117">
        <f t="shared" si="3"/>
        <v>1368000</v>
      </c>
      <c r="V39" s="117"/>
      <c r="W39" s="136">
        <f>SUM(W27:W38)</f>
        <v>1600000</v>
      </c>
      <c r="X39" s="144">
        <v>2695927</v>
      </c>
      <c r="Y39" s="117">
        <f>SUM(Y28:Y36)</f>
        <v>1741489</v>
      </c>
      <c r="Z39" s="117">
        <f>SUM(Z27:Z36)</f>
        <v>1489522</v>
      </c>
      <c r="AA39" s="117">
        <f>SUM(AA27:AA36)</f>
        <v>1262160</v>
      </c>
      <c r="AB39" s="103" t="s">
        <v>168</v>
      </c>
    </row>
    <row r="40" spans="1:28">
      <c r="A40" s="112"/>
      <c r="B40" s="112"/>
      <c r="C40" s="112"/>
      <c r="D40" s="112"/>
      <c r="E40" s="112"/>
      <c r="F40" s="112"/>
      <c r="G40" s="110"/>
      <c r="H40" s="102">
        <v>43397</v>
      </c>
      <c r="I40" s="117"/>
      <c r="J40" s="117">
        <v>216</v>
      </c>
      <c r="K40" s="117">
        <f t="shared" si="0"/>
        <v>2386593</v>
      </c>
      <c r="L40" s="103" t="s">
        <v>272</v>
      </c>
      <c r="M40" s="633"/>
      <c r="W40" s="139" t="s">
        <v>226</v>
      </c>
      <c r="X40" s="151" t="s">
        <v>315</v>
      </c>
      <c r="Y40" s="111" t="s">
        <v>287</v>
      </c>
      <c r="Z40" s="139" t="s">
        <v>226</v>
      </c>
    </row>
    <row r="41" spans="1:28">
      <c r="A41" s="112"/>
      <c r="B41" s="112"/>
      <c r="C41" s="112"/>
      <c r="D41" s="112"/>
      <c r="E41" s="112"/>
      <c r="F41" s="112"/>
      <c r="H41" s="102">
        <v>43404</v>
      </c>
      <c r="I41" s="117"/>
      <c r="J41" s="117">
        <v>39432</v>
      </c>
      <c r="K41" s="117">
        <f t="shared" si="0"/>
        <v>2347161</v>
      </c>
      <c r="L41" s="97" t="s">
        <v>316</v>
      </c>
      <c r="M41" s="118">
        <v>18</v>
      </c>
      <c r="P41" s="111" t="s">
        <v>317</v>
      </c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</row>
    <row r="42" spans="1:28">
      <c r="H42" s="102">
        <v>43404</v>
      </c>
      <c r="I42" s="117"/>
      <c r="J42" s="117">
        <v>79252</v>
      </c>
      <c r="K42" s="117">
        <f t="shared" si="0"/>
        <v>2267909</v>
      </c>
      <c r="L42" s="97" t="s">
        <v>318</v>
      </c>
      <c r="M42" s="118">
        <v>19</v>
      </c>
      <c r="P42" s="119" t="s">
        <v>223</v>
      </c>
      <c r="Q42" s="111" t="s">
        <v>174</v>
      </c>
      <c r="R42" s="111"/>
      <c r="S42" s="111"/>
      <c r="T42" s="111"/>
      <c r="U42" s="111"/>
    </row>
    <row r="43" spans="1:28">
      <c r="H43" s="102">
        <v>43404</v>
      </c>
      <c r="I43" s="117"/>
      <c r="J43" s="117">
        <v>6500</v>
      </c>
      <c r="K43" s="117">
        <f t="shared" si="0"/>
        <v>2261409</v>
      </c>
      <c r="L43" s="97" t="s">
        <v>319</v>
      </c>
      <c r="M43" s="118">
        <v>20</v>
      </c>
      <c r="P43" s="120" t="s">
        <v>227</v>
      </c>
      <c r="Q43" s="119"/>
      <c r="R43" s="119"/>
      <c r="S43" s="119"/>
      <c r="T43" s="119"/>
      <c r="U43" s="119"/>
      <c r="V43" s="119" t="s">
        <v>224</v>
      </c>
      <c r="W43" s="119"/>
      <c r="X43" s="119"/>
      <c r="Y43" s="119"/>
      <c r="Z43" s="119"/>
      <c r="AA43" s="119"/>
      <c r="AB43" s="119"/>
    </row>
    <row r="44" spans="1:28">
      <c r="H44" s="102">
        <v>43404</v>
      </c>
      <c r="I44" s="117"/>
      <c r="J44" s="117">
        <v>57000</v>
      </c>
      <c r="K44" s="117">
        <f t="shared" si="0"/>
        <v>2204409</v>
      </c>
      <c r="L44" s="97" t="s">
        <v>320</v>
      </c>
      <c r="M44" s="642" t="s">
        <v>321</v>
      </c>
      <c r="P44" s="103" t="s">
        <v>14</v>
      </c>
      <c r="Q44" s="134" t="s">
        <v>240</v>
      </c>
      <c r="R44" s="135" t="s">
        <v>241</v>
      </c>
      <c r="S44" s="135" t="s">
        <v>242</v>
      </c>
      <c r="T44" s="135" t="s">
        <v>243</v>
      </c>
      <c r="U44" s="135" t="s">
        <v>244</v>
      </c>
      <c r="V44" s="135" t="s">
        <v>227</v>
      </c>
      <c r="W44" s="134" t="s">
        <v>240</v>
      </c>
      <c r="X44" s="135" t="s">
        <v>241</v>
      </c>
      <c r="Y44" s="135" t="s">
        <v>242</v>
      </c>
      <c r="Z44" s="135" t="s">
        <v>243</v>
      </c>
      <c r="AA44" s="135" t="s">
        <v>244</v>
      </c>
      <c r="AB44" s="135" t="s">
        <v>74</v>
      </c>
    </row>
    <row r="45" spans="1:28">
      <c r="H45" s="102">
        <v>43404</v>
      </c>
      <c r="I45" s="117">
        <v>57000</v>
      </c>
      <c r="J45" s="117">
        <v>0</v>
      </c>
      <c r="K45" s="117">
        <f t="shared" si="0"/>
        <v>2261409</v>
      </c>
      <c r="L45" s="97" t="s">
        <v>322</v>
      </c>
      <c r="M45" s="643"/>
      <c r="P45" s="103" t="s">
        <v>323</v>
      </c>
      <c r="Q45" s="136">
        <v>6000000</v>
      </c>
      <c r="R45" s="117">
        <v>4800000</v>
      </c>
      <c r="S45" s="117">
        <v>4300000</v>
      </c>
      <c r="T45" s="117">
        <v>4300000</v>
      </c>
      <c r="U45" s="117">
        <v>4300000</v>
      </c>
      <c r="V45" s="96" t="s">
        <v>296</v>
      </c>
      <c r="W45" s="136">
        <v>4353350</v>
      </c>
      <c r="X45" s="117">
        <v>4833948</v>
      </c>
      <c r="Y45" s="117">
        <v>4242146</v>
      </c>
      <c r="Z45" s="117">
        <v>4342628</v>
      </c>
      <c r="AA45" s="117">
        <v>4289520</v>
      </c>
      <c r="AB45" s="97"/>
    </row>
    <row r="46" spans="1:28">
      <c r="H46" s="102">
        <v>43404</v>
      </c>
      <c r="I46" s="117">
        <v>78000</v>
      </c>
      <c r="J46" s="117">
        <v>0</v>
      </c>
      <c r="K46" s="117">
        <f t="shared" si="0"/>
        <v>2339409</v>
      </c>
      <c r="L46" s="103" t="s">
        <v>324</v>
      </c>
      <c r="M46" s="118">
        <v>21</v>
      </c>
      <c r="P46" s="103"/>
      <c r="Q46" s="152">
        <v>10000</v>
      </c>
      <c r="R46" s="96">
        <v>20000</v>
      </c>
      <c r="S46" s="96">
        <v>10000</v>
      </c>
      <c r="T46" s="96">
        <v>10000</v>
      </c>
      <c r="U46" s="96">
        <v>10000</v>
      </c>
      <c r="V46" s="153" t="s">
        <v>325</v>
      </c>
      <c r="W46" s="152">
        <v>500000</v>
      </c>
      <c r="X46" s="96">
        <v>460706</v>
      </c>
      <c r="Y46" s="96">
        <v>467964</v>
      </c>
      <c r="Z46" s="96">
        <v>739389</v>
      </c>
      <c r="AA46" s="96">
        <v>573480</v>
      </c>
      <c r="AB46" s="103" t="s">
        <v>326</v>
      </c>
    </row>
    <row r="47" spans="1:28">
      <c r="H47" s="102">
        <v>43404</v>
      </c>
      <c r="I47" s="117"/>
      <c r="J47" s="117">
        <v>57000</v>
      </c>
      <c r="K47" s="117">
        <f t="shared" si="0"/>
        <v>2282409</v>
      </c>
      <c r="L47" s="103" t="s">
        <v>327</v>
      </c>
      <c r="M47" s="632">
        <v>22</v>
      </c>
      <c r="P47" s="103"/>
      <c r="Q47" s="152"/>
      <c r="R47" s="96"/>
      <c r="S47" s="96"/>
      <c r="T47" s="96"/>
      <c r="U47" s="96"/>
      <c r="V47" s="96" t="s">
        <v>328</v>
      </c>
      <c r="W47" s="152">
        <v>60000</v>
      </c>
      <c r="X47" s="96"/>
      <c r="Y47" s="96">
        <v>50181</v>
      </c>
      <c r="Z47" s="96" t="s">
        <v>168</v>
      </c>
      <c r="AA47" s="96"/>
      <c r="AB47" s="97"/>
    </row>
    <row r="48" spans="1:28">
      <c r="H48" s="102">
        <v>43404</v>
      </c>
      <c r="I48" s="117"/>
      <c r="J48" s="117">
        <v>216</v>
      </c>
      <c r="K48" s="117">
        <f t="shared" si="0"/>
        <v>2282193</v>
      </c>
      <c r="L48" s="103" t="s">
        <v>272</v>
      </c>
      <c r="M48" s="633"/>
      <c r="P48" s="103"/>
      <c r="Q48" s="152"/>
      <c r="R48" s="96"/>
      <c r="S48" s="96"/>
      <c r="T48" s="96"/>
      <c r="U48" s="154"/>
      <c r="V48" s="89" t="s">
        <v>329</v>
      </c>
      <c r="W48" s="155">
        <v>32400</v>
      </c>
      <c r="X48" s="96">
        <v>32400</v>
      </c>
      <c r="Y48" s="96">
        <v>32400</v>
      </c>
      <c r="Z48" s="96">
        <v>32400</v>
      </c>
      <c r="AA48" s="96"/>
      <c r="AB48" s="97"/>
    </row>
    <row r="49" spans="8:28" s="88" customFormat="1">
      <c r="H49" s="102">
        <v>43412</v>
      </c>
      <c r="I49" s="117"/>
      <c r="J49" s="117">
        <v>367336</v>
      </c>
      <c r="K49" s="117">
        <f t="shared" si="0"/>
        <v>1914857</v>
      </c>
      <c r="L49" s="103" t="s">
        <v>330</v>
      </c>
      <c r="M49" s="632">
        <v>23</v>
      </c>
      <c r="P49" s="103"/>
      <c r="Q49" s="152"/>
      <c r="R49" s="96"/>
      <c r="S49" s="96"/>
      <c r="T49" s="96"/>
      <c r="U49" s="96"/>
      <c r="V49" s="96" t="s">
        <v>131</v>
      </c>
      <c r="W49" s="152" t="s">
        <v>174</v>
      </c>
      <c r="X49" s="96"/>
      <c r="Y49" s="96"/>
      <c r="Z49" s="96"/>
      <c r="AA49" s="96"/>
      <c r="AB49" s="97"/>
    </row>
    <row r="50" spans="8:28">
      <c r="H50" s="113">
        <v>43412</v>
      </c>
      <c r="I50" s="125"/>
      <c r="J50" s="125">
        <v>216</v>
      </c>
      <c r="K50" s="125">
        <f t="shared" si="0"/>
        <v>1914641</v>
      </c>
      <c r="L50" s="126" t="s">
        <v>272</v>
      </c>
      <c r="M50" s="640"/>
      <c r="P50" s="103"/>
      <c r="Q50" s="152"/>
      <c r="R50" s="96"/>
      <c r="S50" s="96"/>
      <c r="T50" s="96"/>
      <c r="U50" s="96"/>
      <c r="V50" s="96" t="s">
        <v>331</v>
      </c>
      <c r="W50" s="152">
        <v>20000</v>
      </c>
      <c r="X50" s="96"/>
      <c r="Y50" s="96"/>
      <c r="Z50" s="96">
        <v>21385</v>
      </c>
      <c r="AA50" s="96">
        <v>11178</v>
      </c>
      <c r="AB50" s="97"/>
    </row>
    <row r="51" spans="8:28">
      <c r="H51" s="114">
        <v>43444</v>
      </c>
      <c r="I51" s="127"/>
      <c r="J51" s="127">
        <v>75000</v>
      </c>
      <c r="K51" s="127">
        <f t="shared" si="0"/>
        <v>1839641</v>
      </c>
      <c r="L51" s="128" t="s">
        <v>332</v>
      </c>
      <c r="M51" s="122">
        <v>24</v>
      </c>
      <c r="P51" s="103"/>
      <c r="Q51" s="152"/>
      <c r="R51" s="96"/>
      <c r="S51" s="96"/>
      <c r="T51" s="96"/>
      <c r="U51" s="96"/>
      <c r="V51" s="96" t="s">
        <v>333</v>
      </c>
      <c r="W51" s="152"/>
      <c r="X51" s="96"/>
      <c r="Y51" s="96"/>
      <c r="Z51" s="96"/>
      <c r="AA51" s="96">
        <v>24116</v>
      </c>
      <c r="AB51" s="97"/>
    </row>
    <row r="52" spans="8:28">
      <c r="H52" s="102">
        <v>43444</v>
      </c>
      <c r="I52" s="117"/>
      <c r="J52" s="117">
        <v>34452</v>
      </c>
      <c r="K52" s="117">
        <f t="shared" si="0"/>
        <v>1805189</v>
      </c>
      <c r="L52" s="103" t="s">
        <v>334</v>
      </c>
      <c r="M52" s="118">
        <v>25</v>
      </c>
      <c r="P52" s="103"/>
      <c r="Q52" s="152"/>
      <c r="R52" s="96"/>
      <c r="S52" s="96"/>
      <c r="T52" s="96"/>
      <c r="U52" s="96"/>
      <c r="V52" s="96" t="s">
        <v>335</v>
      </c>
      <c r="W52" s="152"/>
      <c r="X52" s="96"/>
      <c r="Y52" s="96"/>
      <c r="Z52" s="96">
        <v>228965</v>
      </c>
      <c r="AA52" s="96"/>
      <c r="AB52" s="97"/>
    </row>
    <row r="53" spans="8:28">
      <c r="H53" s="102">
        <v>43444</v>
      </c>
      <c r="I53" s="117"/>
      <c r="J53" s="117">
        <v>13640</v>
      </c>
      <c r="K53" s="117">
        <f t="shared" si="0"/>
        <v>1791549</v>
      </c>
      <c r="L53" s="103" t="s">
        <v>336</v>
      </c>
      <c r="M53" s="118">
        <v>26</v>
      </c>
      <c r="P53" s="97"/>
      <c r="Q53" s="152"/>
      <c r="R53" s="96"/>
      <c r="S53" s="96"/>
      <c r="T53" s="96"/>
      <c r="U53" s="96"/>
      <c r="V53" s="96" t="s">
        <v>273</v>
      </c>
      <c r="X53" s="96"/>
      <c r="Y53" s="96"/>
      <c r="Z53" s="96">
        <v>432</v>
      </c>
      <c r="AA53" s="96">
        <v>7118</v>
      </c>
      <c r="AB53" s="97"/>
    </row>
    <row r="54" spans="8:28">
      <c r="H54" s="102">
        <v>43444</v>
      </c>
      <c r="I54" s="117"/>
      <c r="J54" s="117">
        <v>31200</v>
      </c>
      <c r="K54" s="117">
        <f t="shared" si="0"/>
        <v>1760349</v>
      </c>
      <c r="L54" s="103" t="s">
        <v>337</v>
      </c>
      <c r="M54" s="118">
        <v>27</v>
      </c>
      <c r="P54" s="97"/>
      <c r="Q54" s="152"/>
      <c r="R54" s="96"/>
      <c r="S54" s="96"/>
      <c r="T54" s="96"/>
      <c r="U54" s="96"/>
      <c r="V54" s="96" t="s">
        <v>338</v>
      </c>
      <c r="W54" s="152"/>
      <c r="X54" s="96"/>
      <c r="Y54" s="96"/>
      <c r="Z54" s="96"/>
      <c r="AA54" s="96">
        <v>358344</v>
      </c>
      <c r="AB54" s="97"/>
    </row>
    <row r="55" spans="8:28">
      <c r="H55" s="102">
        <v>43444</v>
      </c>
      <c r="I55" s="117"/>
      <c r="J55" s="117">
        <v>12000</v>
      </c>
      <c r="K55" s="117">
        <f t="shared" si="0"/>
        <v>1748349</v>
      </c>
      <c r="L55" s="103" t="s">
        <v>339</v>
      </c>
      <c r="M55" s="118">
        <v>28</v>
      </c>
      <c r="P55" s="97"/>
      <c r="Q55" s="152"/>
      <c r="R55" s="96"/>
      <c r="S55" s="96"/>
      <c r="T55" s="96"/>
      <c r="U55" s="96"/>
      <c r="V55" s="96" t="s">
        <v>340</v>
      </c>
      <c r="W55" s="152"/>
      <c r="X55" s="96"/>
      <c r="Y55" s="96"/>
      <c r="Z55" s="96"/>
      <c r="AA55" s="96">
        <v>7320</v>
      </c>
      <c r="AB55" s="97"/>
    </row>
    <row r="56" spans="8:28">
      <c r="H56" s="102">
        <v>43444</v>
      </c>
      <c r="I56" s="117"/>
      <c r="J56" s="117">
        <v>265008</v>
      </c>
      <c r="K56" s="117">
        <f t="shared" si="0"/>
        <v>1483341</v>
      </c>
      <c r="L56" s="103" t="s">
        <v>341</v>
      </c>
      <c r="M56" s="632">
        <v>29</v>
      </c>
      <c r="P56" s="97"/>
      <c r="Q56" s="152"/>
      <c r="R56" s="96"/>
      <c r="S56" s="96"/>
      <c r="T56" s="96"/>
      <c r="U56" s="96"/>
      <c r="V56" s="96" t="s">
        <v>342</v>
      </c>
      <c r="W56" s="152"/>
      <c r="X56" s="96"/>
      <c r="Y56" s="96"/>
      <c r="Z56" s="96"/>
      <c r="AA56" s="96">
        <v>166914</v>
      </c>
      <c r="AB56" s="97"/>
    </row>
    <row r="57" spans="8:28">
      <c r="H57" s="102">
        <v>43444</v>
      </c>
      <c r="I57" s="117"/>
      <c r="J57" s="117">
        <v>216</v>
      </c>
      <c r="K57" s="117">
        <f t="shared" si="0"/>
        <v>1483125</v>
      </c>
      <c r="L57" s="129" t="s">
        <v>272</v>
      </c>
      <c r="M57" s="633"/>
      <c r="P57" s="97"/>
      <c r="Q57" s="136">
        <f>SUM(Q45:Q46)</f>
        <v>6010000</v>
      </c>
      <c r="R57" s="117">
        <f t="shared" ref="R57:U57" si="4">SUM(R45:R49)</f>
        <v>4820000</v>
      </c>
      <c r="S57" s="117">
        <f t="shared" si="4"/>
        <v>4310000</v>
      </c>
      <c r="T57" s="117">
        <f t="shared" si="4"/>
        <v>4310000</v>
      </c>
      <c r="U57" s="117">
        <f t="shared" si="4"/>
        <v>4310000</v>
      </c>
      <c r="V57" s="117" t="s">
        <v>174</v>
      </c>
      <c r="W57" s="136">
        <f>SUM(W45:W50)</f>
        <v>4965750</v>
      </c>
      <c r="X57" s="117">
        <v>5327054</v>
      </c>
      <c r="Y57" s="117">
        <f>SUM(Y45:Y49)</f>
        <v>4792691</v>
      </c>
      <c r="Z57" s="117">
        <f>SUM(Z45:Z53)</f>
        <v>5365199</v>
      </c>
      <c r="AA57" s="117">
        <f>SUM(AA45:AA56)</f>
        <v>5437990</v>
      </c>
      <c r="AB57" s="103" t="s">
        <v>168</v>
      </c>
    </row>
    <row r="58" spans="8:28">
      <c r="H58" s="102">
        <v>43445</v>
      </c>
      <c r="I58" s="117"/>
      <c r="J58" s="117">
        <v>500000</v>
      </c>
      <c r="K58" s="117">
        <f t="shared" si="0"/>
        <v>983125</v>
      </c>
      <c r="L58" s="130" t="s">
        <v>343</v>
      </c>
      <c r="M58" s="118">
        <v>30</v>
      </c>
      <c r="W58" s="151" t="s">
        <v>315</v>
      </c>
      <c r="X58" s="151" t="s">
        <v>315</v>
      </c>
    </row>
    <row r="59" spans="8:28">
      <c r="H59" s="102">
        <v>43448</v>
      </c>
      <c r="I59" s="117"/>
      <c r="J59" s="117">
        <v>32400</v>
      </c>
      <c r="K59" s="117">
        <f t="shared" si="0"/>
        <v>950725</v>
      </c>
      <c r="L59" s="130" t="s">
        <v>344</v>
      </c>
      <c r="M59" s="641">
        <v>31</v>
      </c>
      <c r="P59" s="89" t="s">
        <v>345</v>
      </c>
      <c r="Q59" s="156">
        <f t="shared" ref="Q59:U59" si="5">Q57+Q39+Q18</f>
        <v>10617000</v>
      </c>
      <c r="R59" s="156">
        <f t="shared" si="5"/>
        <v>7546000</v>
      </c>
      <c r="S59" s="156">
        <f t="shared" si="5"/>
        <v>7017000</v>
      </c>
      <c r="T59" s="156">
        <f t="shared" si="5"/>
        <v>6888000</v>
      </c>
      <c r="U59" s="156">
        <f t="shared" si="5"/>
        <v>6855000</v>
      </c>
      <c r="W59" s="156">
        <f t="shared" ref="W59:AA59" si="6">+W57+W39+W18</f>
        <v>7490750</v>
      </c>
      <c r="X59" s="156">
        <f t="shared" si="6"/>
        <v>9467507</v>
      </c>
      <c r="Y59" s="156">
        <f t="shared" si="6"/>
        <v>7608193</v>
      </c>
      <c r="Z59" s="156">
        <f t="shared" si="6"/>
        <v>7811476</v>
      </c>
      <c r="AA59" s="156">
        <f t="shared" si="6"/>
        <v>7717269</v>
      </c>
      <c r="AB59" s="156" t="s">
        <v>168</v>
      </c>
    </row>
    <row r="60" spans="8:28">
      <c r="H60" s="115">
        <v>43448</v>
      </c>
      <c r="I60" s="131"/>
      <c r="J60" s="132">
        <v>216</v>
      </c>
      <c r="K60" s="117">
        <f t="shared" si="0"/>
        <v>950509</v>
      </c>
      <c r="L60" s="129" t="s">
        <v>272</v>
      </c>
      <c r="M60" s="641"/>
      <c r="P60" s="89" t="s">
        <v>346</v>
      </c>
      <c r="Q60" s="156">
        <f t="shared" ref="Q60" si="7">W59-Q59</f>
        <v>-3126250</v>
      </c>
      <c r="R60" s="156">
        <f>R59-X59</f>
        <v>-1921507</v>
      </c>
      <c r="S60" s="156">
        <f t="shared" ref="S60:U60" si="8">Y59-S59</f>
        <v>591193</v>
      </c>
      <c r="T60" s="156">
        <f t="shared" si="8"/>
        <v>923476</v>
      </c>
      <c r="U60" s="156">
        <f t="shared" si="8"/>
        <v>862269</v>
      </c>
    </row>
    <row r="61" spans="8:28" s="88" customFormat="1">
      <c r="H61" s="102">
        <v>43453</v>
      </c>
      <c r="I61" s="117"/>
      <c r="J61" s="117">
        <v>179158</v>
      </c>
      <c r="K61" s="117">
        <f t="shared" si="0"/>
        <v>771351</v>
      </c>
      <c r="L61" s="130" t="s">
        <v>347</v>
      </c>
      <c r="M61" s="632">
        <v>32</v>
      </c>
      <c r="P61" s="89" t="s">
        <v>348</v>
      </c>
      <c r="Q61" s="156">
        <f t="shared" ref="Q61:U61" si="9">+Q59+Q60</f>
        <v>7490750</v>
      </c>
      <c r="R61" s="156">
        <f t="shared" si="9"/>
        <v>5624493</v>
      </c>
      <c r="S61" s="156">
        <f t="shared" si="9"/>
        <v>7608193</v>
      </c>
      <c r="T61" s="156">
        <f t="shared" si="9"/>
        <v>7811476</v>
      </c>
      <c r="U61" s="156">
        <f t="shared" si="9"/>
        <v>7717269</v>
      </c>
      <c r="V61" s="89"/>
      <c r="W61" s="156">
        <f t="shared" ref="W61:AA61" si="10">W59</f>
        <v>7490750</v>
      </c>
      <c r="X61" s="156">
        <f t="shared" si="10"/>
        <v>9467507</v>
      </c>
      <c r="Y61" s="156">
        <f t="shared" si="10"/>
        <v>7608193</v>
      </c>
      <c r="Z61" s="156">
        <f t="shared" si="10"/>
        <v>7811476</v>
      </c>
      <c r="AA61" s="156">
        <f t="shared" si="10"/>
        <v>7717269</v>
      </c>
      <c r="AB61" s="89"/>
    </row>
    <row r="62" spans="8:28">
      <c r="H62" s="102">
        <v>43453</v>
      </c>
      <c r="I62" s="117"/>
      <c r="J62" s="117">
        <v>216</v>
      </c>
      <c r="K62" s="117">
        <f t="shared" si="0"/>
        <v>771135</v>
      </c>
      <c r="L62" s="129" t="s">
        <v>272</v>
      </c>
      <c r="M62" s="633"/>
    </row>
    <row r="63" spans="8:28">
      <c r="H63" s="102">
        <v>43461</v>
      </c>
      <c r="I63" s="117"/>
      <c r="J63" s="117">
        <v>60339</v>
      </c>
      <c r="K63" s="117">
        <f t="shared" si="0"/>
        <v>710796</v>
      </c>
      <c r="L63" s="130" t="s">
        <v>349</v>
      </c>
      <c r="M63" s="632">
        <v>33</v>
      </c>
    </row>
    <row r="64" spans="8:28">
      <c r="H64" s="113">
        <v>43461</v>
      </c>
      <c r="I64" s="125"/>
      <c r="J64" s="125">
        <v>216</v>
      </c>
      <c r="K64" s="125">
        <f t="shared" si="0"/>
        <v>710580</v>
      </c>
      <c r="L64" s="133" t="s">
        <v>272</v>
      </c>
      <c r="M64" s="640"/>
    </row>
    <row r="65" spans="8:13">
      <c r="H65" s="114">
        <v>43473</v>
      </c>
      <c r="I65" s="127"/>
      <c r="J65" s="127">
        <v>32400</v>
      </c>
      <c r="K65" s="146">
        <f t="shared" si="0"/>
        <v>678180</v>
      </c>
      <c r="L65" s="128" t="s">
        <v>350</v>
      </c>
      <c r="M65" s="634">
        <v>34</v>
      </c>
    </row>
    <row r="66" spans="8:13">
      <c r="H66" s="102">
        <v>43473</v>
      </c>
      <c r="I66" s="117"/>
      <c r="J66" s="117">
        <v>432</v>
      </c>
      <c r="K66" s="117">
        <f t="shared" si="0"/>
        <v>677748</v>
      </c>
      <c r="L66" s="129" t="s">
        <v>272</v>
      </c>
      <c r="M66" s="633"/>
    </row>
    <row r="67" spans="8:13">
      <c r="H67" s="102">
        <v>43473</v>
      </c>
      <c r="I67" s="117"/>
      <c r="J67" s="117">
        <v>238243</v>
      </c>
      <c r="K67" s="117">
        <f t="shared" si="0"/>
        <v>439505</v>
      </c>
      <c r="L67" s="103" t="s">
        <v>351</v>
      </c>
      <c r="M67" s="632">
        <v>35</v>
      </c>
    </row>
    <row r="68" spans="8:13">
      <c r="H68" s="102">
        <v>43473</v>
      </c>
      <c r="I68" s="117"/>
      <c r="J68" s="117">
        <v>216</v>
      </c>
      <c r="K68" s="117">
        <f t="shared" si="0"/>
        <v>439289</v>
      </c>
      <c r="L68" s="129" t="s">
        <v>272</v>
      </c>
      <c r="M68" s="633"/>
    </row>
    <row r="69" spans="8:13">
      <c r="H69" s="97"/>
      <c r="I69" s="117"/>
      <c r="J69" s="117"/>
      <c r="K69" s="127"/>
      <c r="L69" s="97"/>
      <c r="M69" s="118"/>
    </row>
    <row r="70" spans="8:13">
      <c r="H70" s="97"/>
      <c r="I70" s="117"/>
      <c r="J70" s="117"/>
      <c r="K70" s="117"/>
      <c r="L70" s="97"/>
      <c r="M70" s="118"/>
    </row>
    <row r="71" spans="8:13">
      <c r="H71" s="97"/>
      <c r="I71" s="117"/>
      <c r="J71" s="117"/>
      <c r="K71" s="117"/>
      <c r="L71" s="97"/>
      <c r="M71" s="118"/>
    </row>
    <row r="72" spans="8:13">
      <c r="H72" s="97"/>
      <c r="I72" s="117"/>
      <c r="J72" s="117"/>
      <c r="K72" s="117"/>
      <c r="L72" s="97"/>
      <c r="M72" s="118"/>
    </row>
    <row r="73" spans="8:13">
      <c r="H73" s="97"/>
      <c r="I73" s="117"/>
      <c r="J73" s="117"/>
      <c r="K73" s="117"/>
      <c r="L73" s="97"/>
      <c r="M73" s="118"/>
    </row>
    <row r="74" spans="8:13">
      <c r="H74" s="97"/>
      <c r="I74" s="117"/>
      <c r="J74" s="117"/>
      <c r="K74" s="117"/>
      <c r="L74" s="97"/>
      <c r="M74" s="118"/>
    </row>
    <row r="92" spans="9:12">
      <c r="I92" s="90" t="s">
        <v>168</v>
      </c>
      <c r="J92" s="90" t="s">
        <v>168</v>
      </c>
    </row>
    <row r="93" spans="9:12">
      <c r="I93" s="90" t="s">
        <v>168</v>
      </c>
      <c r="J93" s="90" t="s">
        <v>168</v>
      </c>
      <c r="K93" s="90" t="s">
        <v>168</v>
      </c>
      <c r="L93" s="163" t="s">
        <v>168</v>
      </c>
    </row>
  </sheetData>
  <autoFilter ref="L1:L89"/>
  <mergeCells count="24">
    <mergeCell ref="M65:M66"/>
    <mergeCell ref="M67:M68"/>
    <mergeCell ref="X8:X9"/>
    <mergeCell ref="X29:X31"/>
    <mergeCell ref="M49:M50"/>
    <mergeCell ref="M56:M57"/>
    <mergeCell ref="M59:M60"/>
    <mergeCell ref="M61:M62"/>
    <mergeCell ref="M63:M64"/>
    <mergeCell ref="M35:M36"/>
    <mergeCell ref="M37:M38"/>
    <mergeCell ref="M39:M40"/>
    <mergeCell ref="M44:M45"/>
    <mergeCell ref="M47:M48"/>
    <mergeCell ref="M24:M25"/>
    <mergeCell ref="M26:M27"/>
    <mergeCell ref="M28:M29"/>
    <mergeCell ref="M30:M31"/>
    <mergeCell ref="M33:M34"/>
    <mergeCell ref="M8:M9"/>
    <mergeCell ref="M10:M11"/>
    <mergeCell ref="M13:M14"/>
    <mergeCell ref="M20:M21"/>
    <mergeCell ref="M22:M23"/>
  </mergeCells>
  <phoneticPr fontId="45"/>
  <pageMargins left="0.69930555555555596" right="0.69930555555555596" top="0.75" bottom="0.75" header="0.3" footer="0.3"/>
  <pageSetup paperSize="9" scale="67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C26" sqref="C26"/>
    </sheetView>
  </sheetViews>
  <sheetFormatPr defaultColWidth="12.875" defaultRowHeight="13.5"/>
  <cols>
    <col min="1" max="1" width="19.375" customWidth="1"/>
    <col min="2" max="2" width="15" customWidth="1"/>
    <col min="3" max="3" width="14.125" customWidth="1"/>
    <col min="4" max="4" width="12.125" customWidth="1"/>
    <col min="5" max="5" width="11.5" customWidth="1"/>
    <col min="6" max="7" width="11.625" customWidth="1"/>
  </cols>
  <sheetData>
    <row r="1" spans="1:10" ht="21">
      <c r="A1" s="68" t="s">
        <v>352</v>
      </c>
    </row>
    <row r="2" spans="1:10">
      <c r="H2" s="646" t="s">
        <v>353</v>
      </c>
      <c r="I2" s="646"/>
    </row>
    <row r="3" spans="1:10" ht="21.95" customHeight="1">
      <c r="A3" s="69" t="s">
        <v>354</v>
      </c>
      <c r="B3" s="69" t="s">
        <v>355</v>
      </c>
      <c r="C3" s="69" t="s">
        <v>356</v>
      </c>
      <c r="D3" s="70" t="s">
        <v>357</v>
      </c>
      <c r="E3" s="70" t="s">
        <v>358</v>
      </c>
      <c r="F3" s="71" t="s">
        <v>359</v>
      </c>
      <c r="G3" s="71" t="s">
        <v>360</v>
      </c>
      <c r="H3" s="69" t="s">
        <v>361</v>
      </c>
      <c r="I3" s="69" t="s">
        <v>362</v>
      </c>
    </row>
    <row r="4" spans="1:10" ht="21.95" customHeight="1">
      <c r="A4" s="69" t="s">
        <v>363</v>
      </c>
      <c r="B4" s="72" t="s">
        <v>364</v>
      </c>
      <c r="C4" s="72" t="s">
        <v>365</v>
      </c>
      <c r="D4" s="72" t="s">
        <v>366</v>
      </c>
      <c r="E4" s="72" t="s">
        <v>367</v>
      </c>
      <c r="F4" s="72" t="s">
        <v>368</v>
      </c>
      <c r="G4" s="72" t="s">
        <v>369</v>
      </c>
      <c r="H4" s="73">
        <v>2760</v>
      </c>
      <c r="I4" s="73">
        <v>2770</v>
      </c>
    </row>
    <row r="5" spans="1:10" ht="21.95" customHeight="1">
      <c r="A5" s="69" t="s">
        <v>370</v>
      </c>
      <c r="B5" s="74">
        <v>2777</v>
      </c>
      <c r="C5" s="74" t="s">
        <v>371</v>
      </c>
      <c r="D5" s="74" t="s">
        <v>372</v>
      </c>
      <c r="E5" s="74"/>
      <c r="F5" s="74" t="s">
        <v>373</v>
      </c>
      <c r="G5" s="74"/>
      <c r="H5" s="75">
        <v>2840</v>
      </c>
      <c r="I5" s="75">
        <v>2860</v>
      </c>
      <c r="J5" t="s">
        <v>174</v>
      </c>
    </row>
    <row r="6" spans="1:10" ht="21.95" customHeight="1">
      <c r="A6" s="69" t="s">
        <v>374</v>
      </c>
      <c r="B6" s="76">
        <v>2797</v>
      </c>
      <c r="C6" s="74">
        <v>2872</v>
      </c>
      <c r="D6" s="74">
        <v>2798</v>
      </c>
      <c r="E6" s="74">
        <f t="shared" ref="E6:E11" si="0">+C6-B6</f>
        <v>75</v>
      </c>
      <c r="F6" s="76">
        <f>D6-C6</f>
        <v>-74</v>
      </c>
      <c r="G6" s="76">
        <f t="shared" ref="G6:G11" si="1">+D6-B6</f>
        <v>1</v>
      </c>
      <c r="H6" s="76">
        <v>2720</v>
      </c>
      <c r="I6" s="76">
        <v>2740</v>
      </c>
    </row>
    <row r="7" spans="1:10" ht="21.95" customHeight="1">
      <c r="A7" s="69" t="s">
        <v>375</v>
      </c>
      <c r="B7" s="76">
        <v>2761</v>
      </c>
      <c r="C7" s="76">
        <v>2828</v>
      </c>
      <c r="D7" s="76">
        <v>2799</v>
      </c>
      <c r="E7" s="74">
        <f t="shared" si="0"/>
        <v>67</v>
      </c>
      <c r="F7" s="76">
        <f t="shared" ref="F7:F11" si="2">D7-C7</f>
        <v>-29</v>
      </c>
      <c r="G7" s="76">
        <f t="shared" si="1"/>
        <v>38</v>
      </c>
      <c r="H7" s="76">
        <v>2710</v>
      </c>
      <c r="I7" s="76">
        <v>2740</v>
      </c>
    </row>
    <row r="8" spans="1:10" ht="21.95" customHeight="1">
      <c r="A8" s="69" t="s">
        <v>376</v>
      </c>
      <c r="B8" s="76">
        <v>2729</v>
      </c>
      <c r="C8" s="76">
        <v>2808</v>
      </c>
      <c r="D8" s="76">
        <v>2762</v>
      </c>
      <c r="E8" s="74">
        <f t="shared" si="0"/>
        <v>79</v>
      </c>
      <c r="F8" s="76">
        <f t="shared" si="2"/>
        <v>-46</v>
      </c>
      <c r="G8" s="76">
        <f t="shared" si="1"/>
        <v>33</v>
      </c>
      <c r="H8" s="76">
        <v>2710</v>
      </c>
      <c r="I8" s="76">
        <v>2730</v>
      </c>
    </row>
    <row r="9" spans="1:10" ht="21.95" customHeight="1">
      <c r="A9" s="69" t="s">
        <v>377</v>
      </c>
      <c r="B9" s="76">
        <v>2711</v>
      </c>
      <c r="C9" s="76">
        <v>2782</v>
      </c>
      <c r="D9" s="76">
        <v>2742</v>
      </c>
      <c r="E9" s="74">
        <f t="shared" si="0"/>
        <v>71</v>
      </c>
      <c r="F9" s="76">
        <f t="shared" si="2"/>
        <v>-40</v>
      </c>
      <c r="G9" s="76">
        <f t="shared" si="1"/>
        <v>31</v>
      </c>
      <c r="H9" s="76">
        <v>2689</v>
      </c>
      <c r="I9" s="76">
        <v>2718</v>
      </c>
    </row>
    <row r="10" spans="1:10" ht="21.95" customHeight="1">
      <c r="A10" s="69" t="s">
        <v>378</v>
      </c>
      <c r="B10" s="76">
        <v>2714</v>
      </c>
      <c r="C10" s="76">
        <v>2780</v>
      </c>
      <c r="D10" s="76">
        <v>2713</v>
      </c>
      <c r="E10" s="74">
        <f t="shared" si="0"/>
        <v>66</v>
      </c>
      <c r="F10" s="76">
        <f t="shared" si="2"/>
        <v>-67</v>
      </c>
      <c r="G10" s="76">
        <f t="shared" si="1"/>
        <v>-1</v>
      </c>
      <c r="H10" s="77"/>
      <c r="I10" s="77"/>
    </row>
    <row r="11" spans="1:10" ht="21.95" customHeight="1">
      <c r="A11" s="69" t="s">
        <v>379</v>
      </c>
      <c r="B11" s="76">
        <v>2703</v>
      </c>
      <c r="C11" s="76">
        <v>2746</v>
      </c>
      <c r="D11" s="76">
        <v>2721</v>
      </c>
      <c r="E11" s="74">
        <f t="shared" si="0"/>
        <v>43</v>
      </c>
      <c r="F11" s="78">
        <f t="shared" si="2"/>
        <v>-25</v>
      </c>
      <c r="G11" s="76">
        <f t="shared" si="1"/>
        <v>18</v>
      </c>
      <c r="H11" s="79"/>
      <c r="I11" s="79"/>
    </row>
    <row r="12" spans="1:10" ht="21.95" customHeight="1">
      <c r="A12" s="80"/>
      <c r="B12" s="81"/>
      <c r="C12" s="82"/>
      <c r="D12" s="82"/>
      <c r="E12" s="82"/>
      <c r="F12" s="82"/>
      <c r="G12" s="82"/>
      <c r="H12" s="82"/>
      <c r="I12" s="82"/>
    </row>
    <row r="13" spans="1:10">
      <c r="C13" s="83"/>
      <c r="D13" s="82"/>
      <c r="E13" s="82"/>
      <c r="F13" s="84"/>
      <c r="G13" s="84"/>
      <c r="H13" s="84"/>
      <c r="I13" s="84"/>
      <c r="J13" s="87"/>
    </row>
    <row r="14" spans="1:10">
      <c r="C14" s="85"/>
      <c r="D14" s="82"/>
      <c r="E14" s="86"/>
      <c r="F14" s="86"/>
      <c r="G14" s="86"/>
      <c r="H14" s="87"/>
      <c r="I14" s="87"/>
      <c r="J14" s="87"/>
    </row>
    <row r="15" spans="1:10">
      <c r="C15" s="87"/>
      <c r="D15" s="87"/>
      <c r="E15" s="87"/>
      <c r="F15" s="87"/>
      <c r="G15" s="87"/>
      <c r="H15" s="87"/>
      <c r="I15" s="87"/>
      <c r="J15" s="87"/>
    </row>
    <row r="16" spans="1:10">
      <c r="C16" s="87"/>
      <c r="D16" s="87"/>
      <c r="E16" s="87"/>
      <c r="F16" s="87"/>
      <c r="G16" s="87"/>
      <c r="H16" s="87"/>
      <c r="I16" s="87"/>
      <c r="J16" s="87"/>
    </row>
    <row r="17" spans="3:10">
      <c r="C17" s="87"/>
      <c r="D17" s="87"/>
      <c r="E17" s="87"/>
      <c r="F17" s="87"/>
      <c r="G17" s="87"/>
      <c r="H17" s="87"/>
      <c r="I17" s="87"/>
      <c r="J17" s="87"/>
    </row>
    <row r="18" spans="3:10">
      <c r="C18" s="87"/>
      <c r="D18" s="87"/>
      <c r="E18" s="87"/>
      <c r="F18" s="87"/>
      <c r="G18" s="87"/>
      <c r="H18" s="87"/>
      <c r="I18" s="87"/>
      <c r="J18" s="87"/>
    </row>
  </sheetData>
  <mergeCells count="1">
    <mergeCell ref="H2:I2"/>
  </mergeCells>
  <phoneticPr fontId="45"/>
  <pageMargins left="0.69930555555555596" right="0.69930555555555596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opLeftCell="A45" workbookViewId="0">
      <selection activeCell="E59" sqref="E59"/>
    </sheetView>
  </sheetViews>
  <sheetFormatPr defaultColWidth="9" defaultRowHeight="13.5"/>
  <cols>
    <col min="1" max="1" width="1.875" customWidth="1"/>
    <col min="2" max="2" width="3.875" style="1" customWidth="1"/>
    <col min="3" max="3" width="34.875" style="1" customWidth="1"/>
    <col min="4" max="4" width="12.5" style="1" customWidth="1"/>
    <col min="5" max="8" width="13.625" style="2" customWidth="1"/>
    <col min="10" max="10" width="19.5" customWidth="1"/>
  </cols>
  <sheetData>
    <row r="1" spans="2:8">
      <c r="B1" s="3"/>
      <c r="C1" s="3"/>
      <c r="D1" s="4" t="s">
        <v>380</v>
      </c>
      <c r="E1" s="4" t="s">
        <v>381</v>
      </c>
      <c r="F1" s="4" t="s">
        <v>382</v>
      </c>
      <c r="G1" s="4" t="s">
        <v>382</v>
      </c>
      <c r="H1" s="4" t="s">
        <v>382</v>
      </c>
    </row>
    <row r="2" spans="2:8">
      <c r="B2" s="5"/>
      <c r="C2" s="6"/>
      <c r="D2" s="647" t="s">
        <v>383</v>
      </c>
      <c r="E2" s="7" t="s">
        <v>62</v>
      </c>
      <c r="F2" s="7" t="s">
        <v>384</v>
      </c>
      <c r="G2" s="7" t="s">
        <v>187</v>
      </c>
      <c r="H2" s="7" t="s">
        <v>385</v>
      </c>
    </row>
    <row r="3" spans="2:8">
      <c r="B3" s="8"/>
      <c r="C3" s="9"/>
      <c r="D3" s="648"/>
      <c r="E3" s="10" t="s">
        <v>65</v>
      </c>
      <c r="F3" s="10" t="s">
        <v>386</v>
      </c>
      <c r="G3" s="10" t="s">
        <v>188</v>
      </c>
      <c r="H3" s="10" t="s">
        <v>387</v>
      </c>
    </row>
    <row r="4" spans="2:8">
      <c r="B4" s="11" t="s">
        <v>67</v>
      </c>
      <c r="C4" s="12" t="s">
        <v>68</v>
      </c>
      <c r="D4" s="13">
        <f t="shared" ref="D4:H4" si="0">SUM(D5:D29)</f>
        <v>13100000</v>
      </c>
      <c r="E4" s="13">
        <f t="shared" si="0"/>
        <v>14321400</v>
      </c>
      <c r="F4" s="13">
        <f t="shared" si="0"/>
        <v>12624952</v>
      </c>
      <c r="G4" s="13">
        <f t="shared" si="0"/>
        <v>12415909</v>
      </c>
      <c r="H4" s="13">
        <f t="shared" si="0"/>
        <v>9993173</v>
      </c>
    </row>
    <row r="5" spans="2:8">
      <c r="B5" s="14"/>
      <c r="C5" s="15" t="s">
        <v>70</v>
      </c>
      <c r="D5" s="16">
        <v>500000</v>
      </c>
      <c r="E5" s="17">
        <v>600000</v>
      </c>
      <c r="F5" s="17">
        <v>468572</v>
      </c>
      <c r="G5" s="17">
        <v>475003</v>
      </c>
      <c r="H5" s="17">
        <v>587566</v>
      </c>
    </row>
    <row r="6" spans="2:8">
      <c r="B6" s="14"/>
      <c r="C6" s="18" t="s">
        <v>71</v>
      </c>
      <c r="D6" s="19">
        <v>550000</v>
      </c>
      <c r="E6" s="20">
        <v>500000</v>
      </c>
      <c r="F6" s="20">
        <v>447463</v>
      </c>
      <c r="G6" s="20">
        <v>569091</v>
      </c>
      <c r="H6" s="20">
        <v>375799</v>
      </c>
    </row>
    <row r="7" spans="2:8">
      <c r="B7" s="14"/>
      <c r="C7" s="18" t="s">
        <v>75</v>
      </c>
      <c r="D7" s="19">
        <v>420000</v>
      </c>
      <c r="E7" s="20">
        <v>420000</v>
      </c>
      <c r="F7" s="20">
        <v>0</v>
      </c>
      <c r="G7" s="20">
        <v>0</v>
      </c>
      <c r="H7" s="20">
        <v>0</v>
      </c>
    </row>
    <row r="8" spans="2:8">
      <c r="B8" s="14"/>
      <c r="C8" s="18" t="s">
        <v>79</v>
      </c>
      <c r="D8" s="19">
        <v>900000</v>
      </c>
      <c r="E8" s="20">
        <v>925000</v>
      </c>
      <c r="F8" s="20">
        <v>735059</v>
      </c>
      <c r="G8" s="20">
        <v>900000</v>
      </c>
      <c r="H8" s="20">
        <v>850000</v>
      </c>
    </row>
    <row r="9" spans="2:8">
      <c r="B9" s="14"/>
      <c r="C9" s="18" t="s">
        <v>83</v>
      </c>
      <c r="D9" s="19">
        <v>1500000</v>
      </c>
      <c r="E9" s="20">
        <v>1600000</v>
      </c>
      <c r="F9" s="20">
        <v>1470700</v>
      </c>
      <c r="G9" s="20">
        <v>1100000</v>
      </c>
      <c r="H9" s="20">
        <v>1050000</v>
      </c>
    </row>
    <row r="10" spans="2:8">
      <c r="B10" s="14"/>
      <c r="C10" s="18" t="s">
        <v>84</v>
      </c>
      <c r="D10" s="19">
        <v>5100000</v>
      </c>
      <c r="E10" s="20">
        <v>5112400</v>
      </c>
      <c r="F10" s="20">
        <v>5066266</v>
      </c>
      <c r="G10" s="20">
        <v>4800000</v>
      </c>
      <c r="H10" s="20">
        <v>4300000</v>
      </c>
    </row>
    <row r="11" spans="2:8">
      <c r="B11" s="14"/>
      <c r="C11" s="18" t="s">
        <v>87</v>
      </c>
      <c r="D11" s="19">
        <v>0</v>
      </c>
      <c r="E11" s="20">
        <v>0</v>
      </c>
      <c r="F11" s="20">
        <v>0</v>
      </c>
      <c r="G11" s="20">
        <v>302400</v>
      </c>
      <c r="H11" s="20">
        <v>0</v>
      </c>
    </row>
    <row r="12" spans="2:8">
      <c r="B12" s="14"/>
      <c r="C12" s="18" t="s">
        <v>89</v>
      </c>
      <c r="D12" s="19">
        <v>0</v>
      </c>
      <c r="E12" s="20">
        <v>100000</v>
      </c>
      <c r="F12" s="20">
        <v>0</v>
      </c>
      <c r="G12" s="20">
        <v>0</v>
      </c>
      <c r="H12" s="20">
        <v>0</v>
      </c>
    </row>
    <row r="13" spans="2:8">
      <c r="B13" s="14"/>
      <c r="C13" s="18" t="s">
        <v>90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</row>
    <row r="14" spans="2:8">
      <c r="B14" s="14"/>
      <c r="C14" s="18" t="s">
        <v>91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</row>
    <row r="15" spans="2:8">
      <c r="B15" s="14"/>
      <c r="C15" s="21" t="s">
        <v>92</v>
      </c>
      <c r="D15" s="19">
        <v>1300000</v>
      </c>
      <c r="E15" s="20">
        <v>1600000</v>
      </c>
      <c r="F15" s="20">
        <v>1600000</v>
      </c>
      <c r="G15" s="20">
        <v>1460000</v>
      </c>
      <c r="H15" s="20">
        <v>1200000</v>
      </c>
    </row>
    <row r="16" spans="2:8">
      <c r="B16" s="14"/>
      <c r="C16" s="21" t="s">
        <v>96</v>
      </c>
      <c r="D16" s="19"/>
      <c r="E16" s="20"/>
      <c r="F16" s="20"/>
      <c r="G16" s="20"/>
      <c r="H16" s="20"/>
    </row>
    <row r="17" spans="2:8">
      <c r="B17" s="14"/>
      <c r="C17" s="21" t="s">
        <v>99</v>
      </c>
      <c r="D17" s="19">
        <v>150000</v>
      </c>
      <c r="E17" s="20">
        <v>550000</v>
      </c>
      <c r="F17" s="20">
        <v>550000</v>
      </c>
      <c r="G17" s="20">
        <v>0</v>
      </c>
      <c r="H17" s="20">
        <v>0</v>
      </c>
    </row>
    <row r="18" spans="2:8">
      <c r="B18" s="14"/>
      <c r="C18" s="18" t="s">
        <v>101</v>
      </c>
      <c r="D18" s="19">
        <v>330000</v>
      </c>
      <c r="E18" s="20">
        <v>300000</v>
      </c>
      <c r="F18" s="20">
        <v>330000</v>
      </c>
      <c r="G18" s="20">
        <v>330000</v>
      </c>
      <c r="H18" s="20">
        <v>311600</v>
      </c>
    </row>
    <row r="19" spans="2:8">
      <c r="B19" s="14"/>
      <c r="C19" s="21" t="s">
        <v>103</v>
      </c>
      <c r="D19" s="19"/>
      <c r="E19" s="20"/>
      <c r="F19" s="20"/>
      <c r="G19" s="20"/>
      <c r="H19" s="20"/>
    </row>
    <row r="20" spans="2:8">
      <c r="B20" s="14"/>
      <c r="C20" s="18" t="s">
        <v>107</v>
      </c>
      <c r="D20" s="19">
        <v>100000</v>
      </c>
      <c r="E20" s="20">
        <v>100000</v>
      </c>
      <c r="F20" s="20">
        <v>100000</v>
      </c>
      <c r="G20" s="20">
        <v>100000</v>
      </c>
      <c r="H20" s="20">
        <v>0</v>
      </c>
    </row>
    <row r="21" spans="2:8">
      <c r="B21" s="14"/>
      <c r="C21" s="18" t="s">
        <v>109</v>
      </c>
      <c r="D21" s="19">
        <v>10000</v>
      </c>
      <c r="E21" s="20">
        <v>50000</v>
      </c>
      <c r="F21" s="20">
        <v>0</v>
      </c>
      <c r="G21" s="20">
        <v>6451</v>
      </c>
      <c r="H21" s="20">
        <v>0</v>
      </c>
    </row>
    <row r="22" spans="2:8">
      <c r="B22" s="14"/>
      <c r="C22" s="18" t="s">
        <v>112</v>
      </c>
      <c r="D22" s="19">
        <v>0</v>
      </c>
      <c r="E22" s="20">
        <v>0</v>
      </c>
      <c r="F22" s="20">
        <v>0</v>
      </c>
      <c r="G22" s="20">
        <v>0</v>
      </c>
      <c r="H22" s="20">
        <v>0</v>
      </c>
    </row>
    <row r="23" spans="2:8">
      <c r="B23" s="14"/>
      <c r="C23" s="18" t="s">
        <v>115</v>
      </c>
      <c r="D23" s="19">
        <v>800000</v>
      </c>
      <c r="E23" s="20">
        <v>600000</v>
      </c>
      <c r="F23" s="20">
        <v>542533</v>
      </c>
      <c r="G23" s="20">
        <v>593880</v>
      </c>
      <c r="H23" s="20">
        <v>619995</v>
      </c>
    </row>
    <row r="24" spans="2:8">
      <c r="B24" s="14"/>
      <c r="C24" s="18" t="s">
        <v>119</v>
      </c>
      <c r="D24" s="19">
        <v>100000</v>
      </c>
      <c r="E24" s="20">
        <v>200000</v>
      </c>
      <c r="F24" s="20">
        <v>20611</v>
      </c>
      <c r="G24" s="20">
        <v>536559</v>
      </c>
      <c r="H24" s="20">
        <v>44513</v>
      </c>
    </row>
    <row r="25" spans="2:8">
      <c r="B25" s="14"/>
      <c r="C25" s="18" t="s">
        <v>122</v>
      </c>
      <c r="D25" s="19">
        <v>530000</v>
      </c>
      <c r="E25" s="20">
        <v>518000</v>
      </c>
      <c r="F25" s="20">
        <v>518400</v>
      </c>
      <c r="G25" s="20">
        <v>518400</v>
      </c>
      <c r="H25" s="20">
        <v>0</v>
      </c>
    </row>
    <row r="26" spans="2:8">
      <c r="B26" s="14"/>
      <c r="C26" s="18" t="s">
        <v>125</v>
      </c>
      <c r="D26" s="19">
        <v>560000</v>
      </c>
      <c r="E26" s="20">
        <v>546000</v>
      </c>
      <c r="F26" s="20">
        <v>566900</v>
      </c>
      <c r="G26" s="20">
        <v>558800</v>
      </c>
      <c r="H26" s="20">
        <v>553700</v>
      </c>
    </row>
    <row r="27" spans="2:8">
      <c r="B27" s="14"/>
      <c r="C27" s="18" t="s">
        <v>129</v>
      </c>
      <c r="D27" s="19">
        <v>100000</v>
      </c>
      <c r="E27" s="20">
        <v>300000</v>
      </c>
      <c r="F27" s="20">
        <v>58448</v>
      </c>
      <c r="G27" s="20">
        <v>15325</v>
      </c>
      <c r="H27" s="20">
        <v>0</v>
      </c>
    </row>
    <row r="28" spans="2:8">
      <c r="B28" s="14"/>
      <c r="C28" s="18" t="s">
        <v>132</v>
      </c>
      <c r="D28" s="19">
        <v>0</v>
      </c>
      <c r="E28" s="20">
        <v>100000</v>
      </c>
      <c r="F28" s="20">
        <v>0</v>
      </c>
      <c r="G28" s="20">
        <v>0</v>
      </c>
      <c r="H28" s="20">
        <v>0</v>
      </c>
    </row>
    <row r="29" spans="2:8">
      <c r="B29" s="22"/>
      <c r="C29" s="23" t="s">
        <v>133</v>
      </c>
      <c r="D29" s="24">
        <v>150000</v>
      </c>
      <c r="E29" s="25">
        <v>200000</v>
      </c>
      <c r="F29" s="25">
        <v>150000</v>
      </c>
      <c r="G29" s="25">
        <v>150000</v>
      </c>
      <c r="H29" s="25">
        <v>100000</v>
      </c>
    </row>
    <row r="30" spans="2:8">
      <c r="B30" s="26"/>
      <c r="C30" s="26"/>
      <c r="D30" s="27"/>
      <c r="E30" s="27"/>
      <c r="F30" s="27"/>
      <c r="G30" s="27"/>
      <c r="H30" s="27"/>
    </row>
    <row r="31" spans="2:8">
      <c r="B31" s="28" t="s">
        <v>110</v>
      </c>
      <c r="C31" s="29" t="s">
        <v>135</v>
      </c>
      <c r="D31" s="13">
        <f>SUM(D32:D32)</f>
        <v>12221300</v>
      </c>
      <c r="E31" s="13">
        <f t="shared" ref="E31:H31" si="1">SUM(E32:E32)</f>
        <v>11000000</v>
      </c>
      <c r="F31" s="13">
        <f t="shared" si="1"/>
        <v>14962755</v>
      </c>
      <c r="G31" s="13">
        <f t="shared" si="1"/>
        <v>12349480</v>
      </c>
      <c r="H31" s="13">
        <f t="shared" si="1"/>
        <v>13842500</v>
      </c>
    </row>
    <row r="32" spans="2:8">
      <c r="B32" s="22"/>
      <c r="C32" s="30" t="s">
        <v>111</v>
      </c>
      <c r="D32" s="31">
        <v>12221300</v>
      </c>
      <c r="E32" s="31">
        <v>11000000</v>
      </c>
      <c r="F32" s="31">
        <v>14962755</v>
      </c>
      <c r="G32" s="31">
        <v>12349480</v>
      </c>
      <c r="H32" s="31">
        <v>13842500</v>
      </c>
    </row>
    <row r="33" spans="2:8">
      <c r="B33" s="32"/>
      <c r="C33" s="33"/>
      <c r="D33" s="34"/>
      <c r="E33" s="34"/>
      <c r="F33" s="34"/>
      <c r="G33" s="34"/>
      <c r="H33" s="34"/>
    </row>
    <row r="34" spans="2:8">
      <c r="B34" s="28" t="s">
        <v>113</v>
      </c>
      <c r="C34" s="29" t="s">
        <v>139</v>
      </c>
      <c r="D34" s="13">
        <f>SUM(D35:D35)</f>
        <v>9013900</v>
      </c>
      <c r="E34" s="13">
        <f t="shared" ref="E34:H34" si="2">SUM(E35:E35)</f>
        <v>7600000</v>
      </c>
      <c r="F34" s="13">
        <f t="shared" si="2"/>
        <v>9240470</v>
      </c>
      <c r="G34" s="13">
        <f t="shared" si="2"/>
        <v>9108440</v>
      </c>
      <c r="H34" s="13">
        <f t="shared" si="2"/>
        <v>8526980</v>
      </c>
    </row>
    <row r="35" spans="2:8">
      <c r="B35" s="22"/>
      <c r="C35" s="30" t="s">
        <v>114</v>
      </c>
      <c r="D35" s="31">
        <v>9013900</v>
      </c>
      <c r="E35" s="31">
        <v>7600000</v>
      </c>
      <c r="F35" s="31">
        <v>9240470</v>
      </c>
      <c r="G35" s="31">
        <v>9108440</v>
      </c>
      <c r="H35" s="31">
        <v>8526980</v>
      </c>
    </row>
    <row r="36" spans="2:8">
      <c r="B36" s="32"/>
      <c r="C36" s="33"/>
      <c r="D36" s="34"/>
      <c r="E36" s="34"/>
      <c r="F36" s="34"/>
      <c r="G36" s="34"/>
      <c r="H36" s="34"/>
    </row>
    <row r="37" spans="2:8">
      <c r="B37" s="28" t="s">
        <v>117</v>
      </c>
      <c r="C37" s="29" t="s">
        <v>140</v>
      </c>
      <c r="D37" s="13">
        <f>SUM(D38:D38)</f>
        <v>300000</v>
      </c>
      <c r="E37" s="13">
        <f t="shared" ref="E37:H37" si="3">SUM(E38:E38)</f>
        <v>300000</v>
      </c>
      <c r="F37" s="13">
        <f t="shared" si="3"/>
        <v>297267</v>
      </c>
      <c r="G37" s="13">
        <f t="shared" si="3"/>
        <v>300000</v>
      </c>
      <c r="H37" s="13">
        <f t="shared" si="3"/>
        <v>300000</v>
      </c>
    </row>
    <row r="38" spans="2:8">
      <c r="B38" s="22"/>
      <c r="C38" s="30" t="s">
        <v>118</v>
      </c>
      <c r="D38" s="31">
        <v>300000</v>
      </c>
      <c r="E38" s="31">
        <v>300000</v>
      </c>
      <c r="F38" s="31">
        <v>297267</v>
      </c>
      <c r="G38" s="31">
        <v>300000</v>
      </c>
      <c r="H38" s="31">
        <v>300000</v>
      </c>
    </row>
    <row r="39" spans="2:8">
      <c r="B39" s="32"/>
      <c r="C39" s="33"/>
      <c r="D39" s="34"/>
      <c r="E39" s="34"/>
      <c r="F39" s="34"/>
      <c r="G39" s="34"/>
      <c r="H39" s="34"/>
    </row>
    <row r="40" spans="2:8">
      <c r="B40" s="28" t="s">
        <v>120</v>
      </c>
      <c r="C40" s="29" t="s">
        <v>141</v>
      </c>
      <c r="D40" s="13">
        <f>SUM(D41:D41)</f>
        <v>21014000</v>
      </c>
      <c r="E40" s="13">
        <f t="shared" ref="E40:H40" si="4">SUM(E41:E41)</f>
        <v>23748000</v>
      </c>
      <c r="F40" s="13">
        <f t="shared" si="4"/>
        <v>28008000</v>
      </c>
      <c r="G40" s="13">
        <f t="shared" si="4"/>
        <v>21234400</v>
      </c>
      <c r="H40" s="13">
        <f t="shared" si="4"/>
        <v>22476229</v>
      </c>
    </row>
    <row r="41" spans="2:8">
      <c r="B41" s="22"/>
      <c r="C41" s="30" t="s">
        <v>121</v>
      </c>
      <c r="D41" s="31">
        <v>21014000</v>
      </c>
      <c r="E41" s="31">
        <v>23748000</v>
      </c>
      <c r="F41" s="31">
        <v>28008000</v>
      </c>
      <c r="G41" s="31">
        <v>21234400</v>
      </c>
      <c r="H41" s="31">
        <v>22476229</v>
      </c>
    </row>
    <row r="42" spans="2:8">
      <c r="B42" s="26"/>
      <c r="C42" s="26"/>
      <c r="D42" s="27"/>
      <c r="E42" s="27"/>
      <c r="F42" s="27"/>
      <c r="G42" s="27"/>
      <c r="H42" s="27"/>
    </row>
    <row r="43" spans="2:8">
      <c r="B43" s="28" t="s">
        <v>123</v>
      </c>
      <c r="C43" s="29" t="s">
        <v>143</v>
      </c>
      <c r="D43" s="13">
        <f t="shared" ref="D43:H43" si="5">D44+D48+D54+D60+D66+D67+D74+D75</f>
        <v>14571550</v>
      </c>
      <c r="E43" s="13">
        <f t="shared" si="5"/>
        <v>15019500</v>
      </c>
      <c r="F43" s="13">
        <f t="shared" si="5"/>
        <v>13035582</v>
      </c>
      <c r="G43" s="13">
        <f t="shared" si="5"/>
        <v>13545738</v>
      </c>
      <c r="H43" s="13">
        <f t="shared" si="5"/>
        <v>12732607</v>
      </c>
    </row>
    <row r="44" spans="2:8">
      <c r="B44" s="35"/>
      <c r="C44" s="36" t="s">
        <v>144</v>
      </c>
      <c r="D44" s="37"/>
      <c r="E44" s="38">
        <v>1422400</v>
      </c>
      <c r="F44" s="38">
        <v>0</v>
      </c>
      <c r="G44" s="38">
        <f>+G45+G46+G47</f>
        <v>255496</v>
      </c>
      <c r="H44" s="38">
        <f>+H45+H46+H47</f>
        <v>0</v>
      </c>
    </row>
    <row r="45" spans="2:8">
      <c r="B45" s="35"/>
      <c r="C45" s="39" t="s">
        <v>145</v>
      </c>
      <c r="D45" s="40"/>
      <c r="E45" s="41"/>
      <c r="F45" s="41"/>
      <c r="G45" s="41">
        <v>255496</v>
      </c>
      <c r="H45" s="41"/>
    </row>
    <row r="46" spans="2:8">
      <c r="B46" s="35"/>
      <c r="C46" s="42" t="s">
        <v>146</v>
      </c>
      <c r="D46" s="43"/>
      <c r="E46" s="44"/>
      <c r="F46" s="44"/>
      <c r="G46" s="44"/>
      <c r="H46" s="44"/>
    </row>
    <row r="47" spans="2:8">
      <c r="B47" s="35"/>
      <c r="C47" s="45" t="s">
        <v>147</v>
      </c>
      <c r="D47" s="46"/>
      <c r="E47" s="47"/>
      <c r="F47" s="47"/>
      <c r="G47" s="47"/>
      <c r="H47" s="47"/>
    </row>
    <row r="48" spans="2:8">
      <c r="B48" s="14"/>
      <c r="C48" s="48" t="s">
        <v>148</v>
      </c>
      <c r="D48" s="49">
        <f>+D49+D50+D51+D52+D53</f>
        <v>2900000</v>
      </c>
      <c r="E48" s="50">
        <v>1300000</v>
      </c>
      <c r="F48" s="50">
        <f>+F49+F50+F51+F52</f>
        <v>2117567</v>
      </c>
      <c r="G48" s="50">
        <f t="shared" ref="G48:H48" si="6">+G49+G50+G51+G52+G53</f>
        <v>1984643</v>
      </c>
      <c r="H48" s="50">
        <f t="shared" si="6"/>
        <v>2024679</v>
      </c>
    </row>
    <row r="49" spans="2:8">
      <c r="B49" s="14"/>
      <c r="C49" s="51" t="s">
        <v>149</v>
      </c>
      <c r="D49" s="52">
        <v>500000</v>
      </c>
      <c r="E49" s="53"/>
      <c r="F49" s="53"/>
      <c r="G49" s="53">
        <v>535802</v>
      </c>
      <c r="H49" s="53">
        <v>499987</v>
      </c>
    </row>
    <row r="50" spans="2:8">
      <c r="B50" s="14"/>
      <c r="C50" s="54" t="s">
        <v>150</v>
      </c>
      <c r="D50" s="55">
        <v>100000</v>
      </c>
      <c r="E50" s="56"/>
      <c r="F50" s="56"/>
      <c r="G50" s="56">
        <v>256256</v>
      </c>
      <c r="H50" s="56">
        <v>291600</v>
      </c>
    </row>
    <row r="51" spans="2:8">
      <c r="B51" s="14"/>
      <c r="C51" s="54" t="s">
        <v>151</v>
      </c>
      <c r="D51" s="55">
        <v>1300000</v>
      </c>
      <c r="E51" s="57"/>
      <c r="F51" s="57">
        <v>1526486</v>
      </c>
      <c r="G51" s="57">
        <v>525814</v>
      </c>
      <c r="H51" s="57">
        <v>740168</v>
      </c>
    </row>
    <row r="52" spans="2:8">
      <c r="B52" s="14"/>
      <c r="C52" s="42" t="s">
        <v>152</v>
      </c>
      <c r="D52" s="58">
        <v>600000</v>
      </c>
      <c r="E52" s="59"/>
      <c r="F52" s="59">
        <f>545671+45410</f>
        <v>591081</v>
      </c>
      <c r="G52" s="59">
        <v>276792</v>
      </c>
      <c r="H52" s="59">
        <v>288282</v>
      </c>
    </row>
    <row r="53" spans="2:8">
      <c r="B53" s="14"/>
      <c r="C53" s="42" t="s">
        <v>153</v>
      </c>
      <c r="D53" s="58">
        <v>400000</v>
      </c>
      <c r="E53" s="57"/>
      <c r="F53" s="57"/>
      <c r="G53" s="57">
        <v>389979</v>
      </c>
      <c r="H53" s="57">
        <v>204642</v>
      </c>
    </row>
    <row r="54" spans="2:8">
      <c r="B54" s="14"/>
      <c r="C54" s="60" t="s">
        <v>154</v>
      </c>
      <c r="D54" s="61">
        <v>1500000</v>
      </c>
      <c r="E54" s="62">
        <v>1600000</v>
      </c>
      <c r="F54" s="62">
        <v>1596547</v>
      </c>
      <c r="G54" s="62">
        <v>1498558</v>
      </c>
      <c r="H54" s="62">
        <f>+H55+H56+H57</f>
        <v>1424784</v>
      </c>
    </row>
    <row r="55" spans="2:8">
      <c r="B55" s="14"/>
      <c r="C55" s="51" t="s">
        <v>155</v>
      </c>
      <c r="D55" s="52"/>
      <c r="E55" s="53"/>
      <c r="F55" s="53"/>
      <c r="G55" s="53"/>
      <c r="H55" s="53">
        <v>494456</v>
      </c>
    </row>
    <row r="56" spans="2:8">
      <c r="B56" s="14"/>
      <c r="C56" s="42" t="s">
        <v>158</v>
      </c>
      <c r="D56" s="58"/>
      <c r="E56" s="57"/>
      <c r="F56" s="57"/>
      <c r="G56" s="57"/>
      <c r="H56" s="57">
        <v>432234</v>
      </c>
    </row>
    <row r="57" spans="2:8">
      <c r="B57" s="14"/>
      <c r="C57" s="42" t="s">
        <v>160</v>
      </c>
      <c r="D57" s="58"/>
      <c r="E57" s="57"/>
      <c r="F57" s="57"/>
      <c r="G57" s="57"/>
      <c r="H57" s="57">
        <v>498094</v>
      </c>
    </row>
    <row r="58" spans="2:8">
      <c r="B58" s="14"/>
      <c r="C58" s="42" t="s">
        <v>388</v>
      </c>
      <c r="D58" s="58"/>
      <c r="E58" s="57"/>
      <c r="F58" s="57"/>
      <c r="G58" s="57"/>
      <c r="H58" s="57"/>
    </row>
    <row r="59" spans="2:8">
      <c r="B59" s="14"/>
      <c r="C59" s="42" t="s">
        <v>389</v>
      </c>
      <c r="D59" s="58"/>
      <c r="E59" s="57"/>
      <c r="F59" s="57"/>
      <c r="G59" s="57"/>
      <c r="H59" s="57"/>
    </row>
    <row r="60" spans="2:8">
      <c r="B60" s="14"/>
      <c r="C60" s="60" t="s">
        <v>162</v>
      </c>
      <c r="D60" s="61">
        <f>+D61+D62+D63+D64+D65</f>
        <v>5850000</v>
      </c>
      <c r="E60" s="62">
        <v>5900000</v>
      </c>
      <c r="F60" s="62">
        <f>+F61+F62+F63+F64</f>
        <v>5734629</v>
      </c>
      <c r="G60" s="62">
        <f t="shared" ref="G60:H60" si="7">+G61+G62+G63+G64+G65</f>
        <v>7494299</v>
      </c>
      <c r="H60" s="62">
        <f t="shared" si="7"/>
        <v>7084198</v>
      </c>
    </row>
    <row r="61" spans="2:8">
      <c r="B61" s="14"/>
      <c r="C61" s="51" t="s">
        <v>163</v>
      </c>
      <c r="D61" s="52">
        <v>1700000</v>
      </c>
      <c r="E61" s="53"/>
      <c r="F61" s="53">
        <f>1567520+96768</f>
        <v>1664288</v>
      </c>
      <c r="G61" s="53">
        <v>2174240</v>
      </c>
      <c r="H61" s="53">
        <v>1834883</v>
      </c>
    </row>
    <row r="62" spans="2:8">
      <c r="B62" s="14"/>
      <c r="C62" s="42" t="s">
        <v>165</v>
      </c>
      <c r="D62" s="58">
        <v>1400000</v>
      </c>
      <c r="E62" s="57"/>
      <c r="F62" s="57">
        <f>1350000-31525</f>
        <v>1318475</v>
      </c>
      <c r="G62" s="57">
        <v>1549656</v>
      </c>
      <c r="H62" s="57">
        <v>1489028</v>
      </c>
    </row>
    <row r="63" spans="2:8">
      <c r="B63" s="14"/>
      <c r="C63" s="42" t="s">
        <v>167</v>
      </c>
      <c r="D63" s="58">
        <v>1700000</v>
      </c>
      <c r="E63" s="57"/>
      <c r="F63" s="57">
        <v>1700000</v>
      </c>
      <c r="G63" s="57">
        <v>2680578</v>
      </c>
      <c r="H63" s="57">
        <v>2681060</v>
      </c>
    </row>
    <row r="64" spans="2:8">
      <c r="B64" s="14"/>
      <c r="C64" s="42" t="s">
        <v>169</v>
      </c>
      <c r="D64" s="58">
        <v>1000000</v>
      </c>
      <c r="E64" s="57"/>
      <c r="F64" s="57">
        <f>101866+950000</f>
        <v>1051866</v>
      </c>
      <c r="G64" s="57">
        <v>1059825</v>
      </c>
      <c r="H64" s="57">
        <v>979227</v>
      </c>
    </row>
    <row r="65" spans="2:8">
      <c r="B65" s="14"/>
      <c r="C65" s="39" t="s">
        <v>390</v>
      </c>
      <c r="D65" s="40">
        <v>50000</v>
      </c>
      <c r="E65" s="59"/>
      <c r="F65" s="59"/>
      <c r="G65" s="59">
        <v>30000</v>
      </c>
      <c r="H65" s="59">
        <v>100000</v>
      </c>
    </row>
    <row r="66" spans="2:8">
      <c r="B66" s="14"/>
      <c r="C66" s="60" t="s">
        <v>170</v>
      </c>
      <c r="D66" s="61">
        <v>900000</v>
      </c>
      <c r="E66" s="62">
        <v>1250000</v>
      </c>
      <c r="F66" s="62">
        <v>600000</v>
      </c>
      <c r="G66" s="62">
        <v>0</v>
      </c>
      <c r="H66" s="62">
        <v>0</v>
      </c>
    </row>
    <row r="67" spans="2:8">
      <c r="B67" s="14"/>
      <c r="C67" s="60" t="s">
        <v>391</v>
      </c>
      <c r="D67" s="61">
        <v>1900000</v>
      </c>
      <c r="E67" s="62">
        <v>2010000</v>
      </c>
      <c r="F67" s="62">
        <v>2006500</v>
      </c>
      <c r="G67" s="62">
        <v>1786925</v>
      </c>
      <c r="H67" s="62">
        <v>1598946</v>
      </c>
    </row>
    <row r="68" spans="2:8">
      <c r="B68" s="14"/>
      <c r="C68" s="42" t="s">
        <v>392</v>
      </c>
      <c r="D68" s="52"/>
      <c r="E68" s="57"/>
      <c r="F68" s="57"/>
      <c r="G68" s="57"/>
      <c r="H68" s="57"/>
    </row>
    <row r="69" spans="2:8">
      <c r="B69" s="14"/>
      <c r="C69" s="42" t="s">
        <v>393</v>
      </c>
      <c r="D69" s="58" t="s">
        <v>174</v>
      </c>
      <c r="E69" s="57"/>
      <c r="F69" s="57"/>
      <c r="G69" s="57"/>
      <c r="H69" s="57"/>
    </row>
    <row r="70" spans="2:8">
      <c r="B70" s="14"/>
      <c r="C70" s="42" t="s">
        <v>214</v>
      </c>
      <c r="D70" s="55" t="s">
        <v>174</v>
      </c>
      <c r="E70" s="56"/>
      <c r="F70" s="56"/>
      <c r="G70" s="56"/>
      <c r="H70" s="56"/>
    </row>
    <row r="71" spans="2:8">
      <c r="B71" s="14"/>
      <c r="C71" s="42" t="s">
        <v>215</v>
      </c>
      <c r="D71" s="58"/>
      <c r="E71" s="57"/>
      <c r="F71" s="57"/>
      <c r="G71" s="57"/>
      <c r="H71" s="57"/>
    </row>
    <row r="72" spans="2:8">
      <c r="B72" s="14"/>
      <c r="C72" s="54" t="s">
        <v>216</v>
      </c>
      <c r="D72" s="55"/>
      <c r="E72" s="56"/>
      <c r="F72" s="56"/>
      <c r="G72" s="56"/>
      <c r="H72" s="56"/>
    </row>
    <row r="73" spans="2:8">
      <c r="B73" s="14"/>
      <c r="C73" s="42" t="s">
        <v>217</v>
      </c>
      <c r="D73" s="58"/>
      <c r="E73" s="57"/>
      <c r="F73" s="57"/>
      <c r="G73" s="57"/>
      <c r="H73" s="57"/>
    </row>
    <row r="74" spans="2:8">
      <c r="B74" s="14"/>
      <c r="C74" s="60" t="s">
        <v>394</v>
      </c>
      <c r="D74" s="61">
        <v>800000</v>
      </c>
      <c r="E74" s="62">
        <v>600000</v>
      </c>
      <c r="F74" s="62">
        <f>684103+296236</f>
        <v>980339</v>
      </c>
      <c r="G74" s="62">
        <v>525817</v>
      </c>
      <c r="H74" s="62">
        <v>600000</v>
      </c>
    </row>
    <row r="75" spans="2:8">
      <c r="B75" s="22"/>
      <c r="C75" s="63" t="s">
        <v>182</v>
      </c>
      <c r="D75" s="64">
        <f>800000-78450</f>
        <v>721550</v>
      </c>
      <c r="E75" s="65">
        <v>937100</v>
      </c>
      <c r="F75" s="65">
        <v>0</v>
      </c>
      <c r="G75" s="65">
        <v>0</v>
      </c>
      <c r="H75" s="65">
        <v>0</v>
      </c>
    </row>
    <row r="76" spans="2:8">
      <c r="B76" s="26"/>
      <c r="C76" s="26"/>
      <c r="D76" s="26"/>
      <c r="E76" s="26"/>
      <c r="F76" s="26"/>
      <c r="G76" s="26"/>
      <c r="H76" s="26"/>
    </row>
    <row r="77" spans="2:8">
      <c r="B77" s="28" t="s">
        <v>127</v>
      </c>
      <c r="C77" s="29" t="s">
        <v>183</v>
      </c>
      <c r="D77" s="66" t="s">
        <v>136</v>
      </c>
      <c r="E77" s="13">
        <f t="shared" ref="E77:H77" si="8">SUM(E78:E78)</f>
        <v>1000000</v>
      </c>
      <c r="F77" s="13">
        <f t="shared" si="8"/>
        <v>0</v>
      </c>
      <c r="G77" s="13">
        <f t="shared" si="8"/>
        <v>742950</v>
      </c>
      <c r="H77" s="13">
        <f t="shared" si="8"/>
        <v>742950</v>
      </c>
    </row>
    <row r="78" spans="2:8">
      <c r="B78" s="22"/>
      <c r="C78" s="30" t="s">
        <v>131</v>
      </c>
      <c r="D78" s="67">
        <v>800000</v>
      </c>
      <c r="E78" s="31">
        <v>1000000</v>
      </c>
      <c r="F78" s="31">
        <v>0</v>
      </c>
      <c r="G78" s="31">
        <v>742950</v>
      </c>
      <c r="H78" s="31">
        <v>742950</v>
      </c>
    </row>
  </sheetData>
  <mergeCells count="1">
    <mergeCell ref="D2:D3"/>
  </mergeCells>
  <phoneticPr fontId="45"/>
  <pageMargins left="0.35416666666666702" right="0.196527777777778" top="0.39305555555555599" bottom="0.27500000000000002" header="0.27500000000000002" footer="0.118055555555556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2020-21地区予算案</vt:lpstr>
      <vt:lpstr>地区予算（案）前年対比</vt:lpstr>
      <vt:lpstr>諸岡GE事務所予算</vt:lpstr>
      <vt:lpstr>地区予算会員数積算根拠</vt:lpstr>
      <vt:lpstr>2016-2019実績</vt:lpstr>
      <vt:lpstr>'2020-21地区予算案'!Print_Area</vt:lpstr>
      <vt:lpstr>諸岡GE事務所予算!Print_Area</vt:lpstr>
      <vt:lpstr>'地区予算（案）前年対比'!Print_Area</vt:lpstr>
      <vt:lpstr>地区予算会員数積算根拠!Print_Area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Sakuragi203</dc:creator>
  <cp:lastModifiedBy>RID2790</cp:lastModifiedBy>
  <cp:lastPrinted>2020-03-06T05:59:38Z</cp:lastPrinted>
  <dcterms:created xsi:type="dcterms:W3CDTF">2014-06-06T04:22:00Z</dcterms:created>
  <dcterms:modified xsi:type="dcterms:W3CDTF">2020-03-25T00:59:16Z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